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575" tabRatio="919"/>
  </bookViews>
  <sheets>
    <sheet name="YENİ TABLO" sheetId="9" r:id="rId1"/>
    <sheet name="Personel Sayıları" sheetId="11" r:id="rId2"/>
    <sheet name="GELİR-GİDER" sheetId="12" r:id="rId3"/>
    <sheet name="MÜKELLEF SAYILARI" sheetId="10" r:id="rId4"/>
    <sheet name="Red Ve İade" sheetId="14" r:id="rId5"/>
    <sheet name="Davalar" sheetId="15" r:id="rId6"/>
    <sheet name="BÜTÇE GELİRLERİ" sheetId="5" r:id="rId7"/>
    <sheet name="BÜTÇE GİDERLERİ" sheetId="8" r:id="rId8"/>
  </sheets>
  <calcPr calcId="162913"/>
</workbook>
</file>

<file path=xl/calcChain.xml><?xml version="1.0" encoding="utf-8"?>
<calcChain xmlns="http://schemas.openxmlformats.org/spreadsheetml/2006/main">
  <c r="I19" i="12" l="1"/>
  <c r="E9" i="8" l="1"/>
  <c r="E12" i="12"/>
  <c r="E28" i="10" l="1"/>
  <c r="G28" i="10"/>
  <c r="C28" i="10"/>
  <c r="J10" i="12" l="1"/>
  <c r="J11" i="12"/>
  <c r="J12" i="12"/>
  <c r="J13" i="12"/>
  <c r="J14" i="12"/>
  <c r="J15" i="12"/>
  <c r="J16" i="12"/>
  <c r="J9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I2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3" i="10"/>
  <c r="I4" i="10"/>
  <c r="I5" i="10"/>
  <c r="E31" i="12" l="1"/>
  <c r="G31" i="12"/>
  <c r="I4" i="11"/>
  <c r="I31" i="12" l="1"/>
  <c r="E29" i="14"/>
  <c r="C29" i="14"/>
  <c r="J6" i="12"/>
  <c r="J7" i="12"/>
  <c r="J8" i="12"/>
  <c r="J5" i="12"/>
  <c r="I6" i="12"/>
  <c r="I7" i="12"/>
  <c r="I8" i="12"/>
  <c r="I9" i="12"/>
  <c r="I10" i="12"/>
  <c r="I11" i="12"/>
  <c r="I12" i="12"/>
  <c r="I13" i="12"/>
  <c r="I14" i="12"/>
  <c r="I15" i="12"/>
  <c r="I16" i="12"/>
  <c r="I18" i="12"/>
  <c r="I20" i="12"/>
  <c r="I21" i="12"/>
  <c r="I22" i="12"/>
  <c r="I23" i="12"/>
  <c r="I24" i="12"/>
  <c r="I25" i="12"/>
  <c r="I26" i="12"/>
  <c r="I27" i="12"/>
  <c r="I28" i="12"/>
  <c r="I29" i="12"/>
  <c r="I30" i="12"/>
  <c r="I5" i="12"/>
  <c r="G6" i="11"/>
  <c r="E6" i="11"/>
  <c r="I5" i="11"/>
  <c r="I6" i="11" s="1"/>
  <c r="I9" i="11"/>
  <c r="I8" i="9" s="1"/>
  <c r="G8" i="9"/>
  <c r="E8" i="9"/>
  <c r="E6" i="9"/>
  <c r="E18" i="9" l="1"/>
  <c r="I38" i="9" l="1"/>
  <c r="F38" i="9"/>
  <c r="D38" i="9"/>
  <c r="B38" i="9"/>
  <c r="E32" i="9"/>
  <c r="C32" i="9"/>
  <c r="E31" i="9"/>
  <c r="C31" i="9"/>
  <c r="H25" i="9"/>
  <c r="I25" i="9"/>
  <c r="J25" i="9"/>
  <c r="G25" i="9"/>
  <c r="E25" i="9"/>
  <c r="F25" i="9"/>
  <c r="D25" i="9"/>
  <c r="E19" i="9"/>
  <c r="E20" i="9" s="1"/>
  <c r="C19" i="9"/>
  <c r="G18" i="9"/>
  <c r="C18" i="9"/>
  <c r="G14" i="9"/>
  <c r="E14" i="9"/>
  <c r="G13" i="9"/>
  <c r="E13" i="9"/>
  <c r="G6" i="9"/>
  <c r="I6" i="9" s="1"/>
  <c r="G5" i="9"/>
  <c r="E5" i="9"/>
  <c r="E7" i="9" s="1"/>
  <c r="H4" i="15"/>
  <c r="H38" i="9" l="1"/>
  <c r="E33" i="9"/>
  <c r="I13" i="9"/>
  <c r="C33" i="9"/>
  <c r="C20" i="9"/>
  <c r="I18" i="9"/>
  <c r="I14" i="9"/>
  <c r="G7" i="9"/>
  <c r="I5" i="9"/>
  <c r="I7" i="9" s="1"/>
  <c r="E15" i="9"/>
  <c r="G15" i="9"/>
  <c r="G19" i="9"/>
  <c r="G20" i="9" s="1"/>
  <c r="I19" i="9" l="1"/>
  <c r="I20" i="9" s="1"/>
  <c r="D22" i="8"/>
  <c r="E26" i="9" s="1"/>
  <c r="E27" i="9" s="1"/>
  <c r="E22" i="8"/>
  <c r="F26" i="9" s="1"/>
  <c r="F27" i="9" s="1"/>
  <c r="I31" i="9" s="1"/>
  <c r="F22" i="8"/>
  <c r="G26" i="9" s="1"/>
  <c r="G27" i="9" s="1"/>
  <c r="G22" i="8"/>
  <c r="H26" i="9" s="1"/>
  <c r="H27" i="9" s="1"/>
  <c r="H22" i="8"/>
  <c r="I26" i="9" s="1"/>
  <c r="I27" i="9" s="1"/>
  <c r="I22" i="8"/>
  <c r="J26" i="9" s="1"/>
  <c r="J27" i="9" s="1"/>
  <c r="C22" i="8"/>
  <c r="D26" i="9" s="1"/>
  <c r="D27" i="9" s="1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C25" i="9"/>
  <c r="C13" i="9" s="1"/>
  <c r="J13" i="9" s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" i="5"/>
  <c r="I30" i="9" l="1"/>
  <c r="J22" i="8"/>
  <c r="C26" i="9" s="1"/>
  <c r="I32" i="9"/>
  <c r="G29" i="5"/>
  <c r="C27" i="9" l="1"/>
  <c r="C14" i="9"/>
  <c r="I33" i="9"/>
  <c r="C15" i="9" l="1"/>
  <c r="J15" i="9" s="1"/>
  <c r="J14" i="9"/>
  <c r="C31" i="12"/>
  <c r="J31" i="12" s="1"/>
</calcChain>
</file>

<file path=xl/sharedStrings.xml><?xml version="1.0" encoding="utf-8"?>
<sst xmlns="http://schemas.openxmlformats.org/spreadsheetml/2006/main" count="241" uniqueCount="97">
  <si>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</si>
  <si>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</si>
  <si>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</si>
  <si>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</si>
  <si>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</si>
  <si>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</si>
  <si>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</si>
  <si>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</si>
  <si>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</si>
  <si>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</si>
  <si>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</si>
  <si>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</si>
  <si>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</si>
  <si>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</si>
  <si>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</si>
  <si>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RET VE İADELER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</si>
  <si>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</si>
  <si>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</si>
  <si>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</si>
  <si>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</si>
  <si>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</si>
  <si>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</si>
  <si>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</si>
  <si>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</si>
  <si>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</si>
  <si>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</si>
  <si>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</si>
  <si>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</si>
  <si>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</si>
  <si>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</si>
  <si>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</si>
  <si>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</si>
  <si>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</si>
  <si>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</si>
  <si>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</si>
  <si>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</si>
  <si>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</si>
  <si>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</si>
  <si>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</si>
  <si>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</si>
  <si>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</si>
  <si>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</si>
  <si>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</si>
  <si>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SAYMANLIKLAR</t>
  </si>
  <si>
    <t>MUHASEBE MÜD.</t>
  </si>
  <si>
    <t>KOCATEPE V.D. MÜD.</t>
  </si>
  <si>
    <t>TINAZTEPE V.D. MÜD.</t>
  </si>
  <si>
    <t>İSCEHİSAR VD.MD.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</si>
  <si>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</si>
  <si>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</si>
  <si>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</si>
  <si>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</si>
  <si>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</si>
  <si>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</si>
  <si>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</si>
  <si>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İL MERKEZİ</t>
  </si>
  <si>
    <t>120
Borç Kalanı</t>
  </si>
  <si>
    <t>121
Borç Kalanı</t>
  </si>
  <si>
    <t>122
Borç Kalanı</t>
  </si>
  <si>
    <t>800
Alacak Kalanı</t>
  </si>
  <si>
    <t>Personel Giderleri</t>
  </si>
  <si>
    <t>Sosyal Güvenlik Prim Giderleri</t>
  </si>
  <si>
    <t>Mal ve Hizmet Alım Giderleri</t>
  </si>
  <si>
    <t>Cari Transferler</t>
  </si>
  <si>
    <t>Sermaye Giderleri</t>
  </si>
  <si>
    <t>Sermaye Transferleri</t>
  </si>
  <si>
    <t>Borç Verme</t>
  </si>
  <si>
    <t>830.01
Borç Artığı</t>
  </si>
  <si>
    <t>830.02
Borç Artığı</t>
  </si>
  <si>
    <t>830.03
Borç Artığı</t>
  </si>
  <si>
    <t>830.05
Borç Artığı</t>
  </si>
  <si>
    <t>830.06
Borç Artığı</t>
  </si>
  <si>
    <t>830.07
Borç Artığı</t>
  </si>
  <si>
    <t>830.08
Borç Artığı</t>
  </si>
  <si>
    <t>830 Hesap
Borç Artığı</t>
  </si>
  <si>
    <t>GENEL    TOPLAM</t>
  </si>
  <si>
    <t>TOPLAM (830)</t>
  </si>
  <si>
    <t>PERS.GİDERLERİ (830.01)</t>
  </si>
  <si>
    <t>SOS.GÜV.KUR.ÖD. (830.02)</t>
  </si>
  <si>
    <t>MAL VE HİZ.ALIM (830.03)</t>
  </si>
  <si>
    <t>CARİ TRANS. (830.05)</t>
  </si>
  <si>
    <t>BORÇ VERME (830.08)</t>
  </si>
  <si>
    <t>AYRINTILI HARCAMA</t>
  </si>
  <si>
    <t>PERSONEL GİDERLERİ (1+2)</t>
  </si>
  <si>
    <t>CARİ GİDERLER (3)</t>
  </si>
  <si>
    <t>YATIRIM GİDERLERİ (4+5+6)</t>
  </si>
  <si>
    <t>SERMAYE GİD.
(830.06)</t>
  </si>
  <si>
    <t>SERMAYE TRANSFER. (830.07)</t>
  </si>
  <si>
    <t>AFYONKARAHİSAR İL GENELİ BÜTÇE GİDERLERİ DAĞILIMI</t>
  </si>
  <si>
    <t>1.401.444.86</t>
  </si>
  <si>
    <t>746.082.660,69</t>
  </si>
  <si>
    <t>135.186.790,80</t>
  </si>
  <si>
    <t>174.988.331,05</t>
  </si>
  <si>
    <t>69.696.029,43</t>
  </si>
  <si>
    <t>123.792.957,79</t>
  </si>
  <si>
    <t>24.519.835,00</t>
  </si>
  <si>
    <t>DÖNEMİ: KASIM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</si>
</sst>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T_L_-;\-* #,##0.00\ _T_L_-;_-* &quot;-&quot;??\ _T_L_-;_-@_-"/>
    <numFmt numFmtId="165" formatCode="#,##0.00\ _T_L"/>
    <numFmt numFmtId="166" formatCode="_-* #,##0.00\ _T_L_-;\-* #,##0.00\ _T_L_-;_-* \-??\ _T_L_-;_-@_-"/>
    <numFmt numFmtId="167" formatCode="#,##0.00;[Red]#,##0.00"/>
    <numFmt numFmtId="168" formatCode="#,##0.00\ _T_L;[Red]#,##0.00\ _T_L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sz val="13"/>
      <color theme="1"/>
      <name val="Verdana"/>
      <family val="2"/>
      <charset val="162"/>
    </font>
    <font>
      <sz val="11"/>
      <color theme="1"/>
      <name val="Verdana"/>
      <family val="2"/>
      <charset val="162"/>
    </font>
    <font>
      <sz val="11"/>
      <color rgb="FF000000"/>
      <name val="Verdana"/>
      <family val="2"/>
      <charset val="162"/>
    </font>
    <font>
      <sz val="12"/>
      <color theme="1"/>
      <name val="Verdana"/>
      <family val="2"/>
      <charset val="162"/>
    </font>
    <font>
      <b/>
      <sz val="12"/>
      <color theme="1"/>
      <name val="Verdana"/>
      <family val="2"/>
      <charset val="162"/>
    </font>
    <font>
      <b/>
      <sz val="13"/>
      <color theme="1"/>
      <name val="Verdana"/>
      <family val="2"/>
      <charset val="162"/>
    </font>
    <font>
      <b/>
      <sz val="11"/>
      <color rgb="FF000000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4" fillId="0" borderId="0"/>
    <xf numFmtId="0" fontId="24" fillId="0" borderId="0"/>
    <xf numFmtId="0" fontId="25" fillId="0" borderId="0"/>
    <xf numFmtId="0" fontId="13" fillId="0" borderId="0"/>
    <xf numFmtId="164" fontId="25" fillId="0" borderId="0" applyFont="0" applyFill="0" applyBorder="0" applyAlignment="0" applyProtection="0"/>
    <xf numFmtId="0" fontId="12" fillId="0" borderId="0"/>
    <xf numFmtId="0" fontId="11" fillId="0" borderId="0"/>
    <xf numFmtId="0" fontId="24" fillId="0" borderId="0"/>
    <xf numFmtId="0" fontId="24" fillId="0" borderId="0"/>
    <xf numFmtId="0" fontId="10" fillId="0" borderId="0"/>
    <xf numFmtId="164" fontId="24" fillId="0" borderId="0" applyFont="0" applyFill="0" applyBorder="0" applyAlignment="0" applyProtection="0"/>
    <xf numFmtId="0" fontId="9" fillId="0" borderId="0"/>
    <xf numFmtId="0" fontId="24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99">
    <xf numFmtId="0" fontId="0" fillId="0" borderId="0" xfId="0"/>
    <xf numFmtId="0" fontId="0" fillId="0" borderId="0" xfId="0" applyProtection="1"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vertical="center" wrapText="1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20" fillId="0" borderId="12" xfId="0" applyNumberFormat="1" applyFont="1" applyFill="1" applyBorder="1" applyAlignment="1" applyProtection="1">
      <alignment vertical="center"/>
      <protection locked="0"/>
    </xf>
    <xf numFmtId="0" fontId="23" fillId="0" borderId="29" xfId="0" applyFont="1" applyBorder="1" applyAlignment="1" applyProtection="1">
      <alignment vertical="center"/>
      <protection locked="0"/>
    </xf>
    <xf numFmtId="4" fontId="18" fillId="0" borderId="33" xfId="0" applyNumberFormat="1" applyFont="1" applyFill="1" applyBorder="1" applyAlignment="1" applyProtection="1">
      <alignment horizontal="center" vertical="center"/>
    </xf>
    <xf numFmtId="3" fontId="18" fillId="0" borderId="2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left" vertical="center"/>
      <protection hidden="1"/>
    </xf>
    <xf numFmtId="4" fontId="18" fillId="0" borderId="33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Alignment="1" applyProtection="1">
      <alignment horizontal="left" vertical="center"/>
      <protection hidden="1"/>
    </xf>
    <xf numFmtId="0" fontId="18" fillId="0" borderId="31" xfId="0" applyFont="1" applyFill="1" applyBorder="1" applyAlignment="1" applyProtection="1">
      <alignment horizontal="center" vertical="center"/>
      <protection hidden="1"/>
    </xf>
    <xf numFmtId="4" fontId="19" fillId="0" borderId="31" xfId="0" applyNumberFormat="1" applyFont="1" applyFill="1" applyBorder="1" applyAlignment="1" applyProtection="1">
      <alignment horizontal="right" vertical="center"/>
      <protection hidden="1"/>
    </xf>
    <xf numFmtId="4" fontId="18" fillId="0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0" fontId="14" fillId="0" borderId="30" xfId="0" applyFont="1" applyFill="1" applyBorder="1" applyAlignment="1" applyProtection="1">
      <alignment horizontal="left" vertical="center"/>
      <protection hidden="1"/>
    </xf>
    <xf numFmtId="0" fontId="14" fillId="0" borderId="3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3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4" fillId="0" borderId="33" xfId="0" applyFont="1" applyFill="1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33" xfId="0" applyBorder="1" applyProtection="1">
      <protection hidden="1"/>
    </xf>
    <xf numFmtId="0" fontId="16" fillId="0" borderId="33" xfId="0" applyFont="1" applyFill="1" applyBorder="1" applyAlignment="1" applyProtection="1">
      <alignment horizontal="center" vertical="center" wrapText="1"/>
      <protection hidden="1"/>
    </xf>
    <xf numFmtId="4" fontId="1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32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vertical="center"/>
      <protection hidden="1"/>
    </xf>
    <xf numFmtId="0" fontId="14" fillId="0" borderId="44" xfId="0" applyFont="1" applyFill="1" applyBorder="1" applyAlignment="1" applyProtection="1">
      <alignment horizontal="center" vertical="center"/>
      <protection hidden="1"/>
    </xf>
    <xf numFmtId="0" fontId="14" fillId="0" borderId="46" xfId="0" applyFont="1" applyFill="1" applyBorder="1" applyAlignment="1" applyProtection="1">
      <alignment horizontal="left" vertical="center"/>
      <protection hidden="1"/>
    </xf>
    <xf numFmtId="0" fontId="14" fillId="0" borderId="48" xfId="0" applyFont="1" applyFill="1" applyBorder="1" applyAlignment="1" applyProtection="1">
      <alignment horizontal="left" vertical="center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18" fillId="0" borderId="24" xfId="0" applyNumberFormat="1" applyFont="1" applyFill="1" applyBorder="1" applyAlignment="1" applyProtection="1">
      <alignment horizontal="center" vertical="center"/>
      <protection hidden="1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0" fontId="32" fillId="0" borderId="14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4" fontId="19" fillId="0" borderId="33" xfId="0" applyNumberFormat="1" applyFont="1" applyFill="1" applyBorder="1" applyAlignment="1" applyProtection="1">
      <alignment horizontal="right" vertical="center"/>
      <protection locked="0"/>
    </xf>
    <xf numFmtId="4" fontId="19" fillId="0" borderId="28" xfId="0" applyNumberFormat="1" applyFont="1" applyBorder="1" applyAlignment="1" applyProtection="1">
      <alignment horizontal="right" vertical="center"/>
      <protection locked="0"/>
    </xf>
    <xf numFmtId="4" fontId="19" fillId="0" borderId="33" xfId="0" applyNumberFormat="1" applyFont="1" applyBorder="1" applyAlignment="1" applyProtection="1">
      <alignment horizontal="right" vertical="center"/>
    </xf>
    <xf numFmtId="4" fontId="19" fillId="0" borderId="9" xfId="0" applyNumberFormat="1" applyFont="1" applyBorder="1" applyAlignment="1" applyProtection="1">
      <alignment horizontal="right" vertical="center"/>
      <protection locked="0"/>
    </xf>
    <xf numFmtId="4" fontId="19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28" xfId="0" applyNumberFormat="1" applyFont="1" applyFill="1" applyBorder="1" applyAlignment="1" applyProtection="1">
      <alignment horizontal="right" vertical="center"/>
      <protection locked="0"/>
    </xf>
    <xf numFmtId="4" fontId="19" fillId="0" borderId="36" xfId="0" applyNumberFormat="1" applyFont="1" applyFill="1" applyBorder="1" applyAlignment="1" applyProtection="1">
      <alignment horizontal="right" vertical="center"/>
      <protection locked="0"/>
    </xf>
    <xf numFmtId="4" fontId="19" fillId="0" borderId="32" xfId="0" applyNumberFormat="1" applyFont="1" applyFill="1" applyBorder="1" applyAlignment="1" applyProtection="1">
      <alignment horizontal="right" vertical="center"/>
      <protection locked="0"/>
    </xf>
    <xf numFmtId="4" fontId="19" fillId="0" borderId="33" xfId="0" applyNumberFormat="1" applyFont="1" applyBorder="1" applyAlignment="1" applyProtection="1">
      <alignment horizontal="right" vertical="center"/>
      <protection locked="0"/>
    </xf>
    <xf numFmtId="4" fontId="19" fillId="0" borderId="0" xfId="14" applyNumberFormat="1" applyFont="1" applyAlignment="1" applyProtection="1">
      <alignment horizontal="right" vertical="center"/>
      <protection locked="0"/>
    </xf>
    <xf numFmtId="4" fontId="19" fillId="0" borderId="33" xfId="14" applyNumberFormat="1" applyFont="1" applyBorder="1" applyAlignment="1" applyProtection="1">
      <alignment horizontal="right" vertical="center"/>
      <protection locked="0"/>
    </xf>
    <xf numFmtId="4" fontId="3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/>
      <protection locked="0"/>
    </xf>
    <xf numFmtId="4" fontId="19" fillId="0" borderId="27" xfId="0" applyNumberFormat="1" applyFont="1" applyBorder="1" applyAlignment="1" applyProtection="1">
      <alignment horizontal="right" vertical="center"/>
      <protection locked="0"/>
    </xf>
    <xf numFmtId="4" fontId="35" fillId="0" borderId="33" xfId="0" applyNumberFormat="1" applyFont="1" applyBorder="1" applyAlignment="1" applyProtection="1">
      <alignment horizontal="right" vertical="center"/>
      <protection locked="0"/>
    </xf>
    <xf numFmtId="4" fontId="35" fillId="0" borderId="33" xfId="0" applyNumberFormat="1" applyFont="1" applyBorder="1" applyAlignment="1" applyProtection="1">
      <alignment horizontal="right" vertical="center" wrapText="1"/>
      <protection locked="0"/>
    </xf>
    <xf numFmtId="4" fontId="34" fillId="0" borderId="27" xfId="0" applyNumberFormat="1" applyFont="1" applyBorder="1" applyAlignment="1" applyProtection="1">
      <alignment horizontal="right" vertical="center" wrapText="1"/>
      <protection locked="0"/>
    </xf>
    <xf numFmtId="4" fontId="19" fillId="0" borderId="12" xfId="0" applyNumberFormat="1" applyFont="1" applyFill="1" applyBorder="1" applyAlignment="1" applyProtection="1">
      <alignment horizontal="right" vertical="center"/>
      <protection locked="0"/>
    </xf>
    <xf numFmtId="4" fontId="19" fillId="0" borderId="12" xfId="0" applyNumberFormat="1" applyFont="1" applyBorder="1" applyAlignment="1" applyProtection="1">
      <alignment horizontal="right" vertical="center"/>
      <protection locked="0"/>
    </xf>
    <xf numFmtId="4" fontId="19" fillId="2" borderId="12" xfId="0" applyNumberFormat="1" applyFont="1" applyFill="1" applyBorder="1" applyAlignment="1" applyProtection="1">
      <alignment horizontal="right" vertical="center" wrapText="1"/>
    </xf>
    <xf numFmtId="4" fontId="19" fillId="2" borderId="28" xfId="0" applyNumberFormat="1" applyFont="1" applyFill="1" applyBorder="1" applyAlignment="1" applyProtection="1">
      <alignment horizontal="right" vertical="center"/>
    </xf>
    <xf numFmtId="4" fontId="36" fillId="0" borderId="33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4" fontId="40" fillId="0" borderId="33" xfId="0" applyNumberFormat="1" applyFont="1" applyBorder="1" applyAlignment="1">
      <alignment vertical="center"/>
    </xf>
    <xf numFmtId="4" fontId="40" fillId="0" borderId="30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2" fontId="40" fillId="0" borderId="33" xfId="0" applyNumberFormat="1" applyFont="1" applyBorder="1" applyAlignment="1">
      <alignment vertical="center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165" fontId="40" fillId="0" borderId="33" xfId="0" applyNumberFormat="1" applyFont="1" applyBorder="1" applyAlignment="1">
      <alignment vertical="center"/>
    </xf>
    <xf numFmtId="0" fontId="23" fillId="0" borderId="33" xfId="0" applyFont="1" applyBorder="1" applyAlignment="1" applyProtection="1">
      <alignment vertical="center"/>
      <protection locked="0"/>
    </xf>
    <xf numFmtId="0" fontId="20" fillId="0" borderId="33" xfId="0" applyNumberFormat="1" applyFont="1" applyFill="1" applyBorder="1" applyAlignment="1" applyProtection="1">
      <alignment vertical="center"/>
      <protection locked="0"/>
    </xf>
    <xf numFmtId="4" fontId="40" fillId="0" borderId="33" xfId="0" applyNumberFormat="1" applyFont="1" applyBorder="1" applyAlignment="1" applyProtection="1">
      <alignment vertical="center"/>
    </xf>
    <xf numFmtId="167" fontId="40" fillId="0" borderId="33" xfId="0" applyNumberFormat="1" applyFont="1" applyBorder="1" applyAlignment="1">
      <alignment vertical="center"/>
    </xf>
    <xf numFmtId="0" fontId="40" fillId="0" borderId="33" xfId="0" applyFont="1" applyBorder="1" applyAlignment="1">
      <alignment vertical="center"/>
    </xf>
    <xf numFmtId="4" fontId="41" fillId="0" borderId="33" xfId="0" applyNumberFormat="1" applyFont="1" applyBorder="1" applyAlignment="1">
      <alignment vertical="center"/>
    </xf>
    <xf numFmtId="4" fontId="41" fillId="0" borderId="32" xfId="0" applyNumberFormat="1" applyFont="1" applyBorder="1" applyAlignment="1">
      <alignment vertical="center"/>
    </xf>
    <xf numFmtId="4" fontId="41" fillId="0" borderId="0" xfId="0" applyNumberFormat="1" applyFont="1" applyAlignment="1">
      <alignment vertical="center"/>
    </xf>
    <xf numFmtId="4" fontId="40" fillId="0" borderId="36" xfId="0" applyNumberFormat="1" applyFont="1" applyFill="1" applyBorder="1" applyAlignment="1" applyProtection="1">
      <alignment vertical="center"/>
      <protection locked="0"/>
    </xf>
    <xf numFmtId="4" fontId="40" fillId="0" borderId="33" xfId="0" applyNumberFormat="1" applyFont="1" applyFill="1" applyBorder="1" applyAlignment="1" applyProtection="1">
      <alignment vertical="center"/>
      <protection locked="0"/>
    </xf>
    <xf numFmtId="4" fontId="40" fillId="0" borderId="32" xfId="0" applyNumberFormat="1" applyFont="1" applyFill="1" applyBorder="1" applyAlignment="1" applyProtection="1">
      <alignment vertical="center"/>
      <protection locked="0"/>
    </xf>
    <xf numFmtId="4" fontId="40" fillId="0" borderId="28" xfId="0" applyNumberFormat="1" applyFont="1" applyFill="1" applyBorder="1" applyAlignment="1" applyProtection="1">
      <alignment vertical="center"/>
      <protection locked="0"/>
    </xf>
    <xf numFmtId="49" fontId="40" fillId="0" borderId="33" xfId="0" applyNumberFormat="1" applyFont="1" applyBorder="1" applyAlignment="1">
      <alignment horizontal="right" vertical="center"/>
    </xf>
    <xf numFmtId="4" fontId="40" fillId="0" borderId="33" xfId="0" applyNumberFormat="1" applyFont="1" applyBorder="1" applyAlignment="1">
      <alignment horizontal="right" vertical="center"/>
    </xf>
    <xf numFmtId="4" fontId="40" fillId="0" borderId="61" xfId="0" applyNumberFormat="1" applyFont="1" applyBorder="1" applyAlignment="1">
      <alignment horizontal="right" vertical="center"/>
    </xf>
    <xf numFmtId="4" fontId="40" fillId="0" borderId="61" xfId="0" applyNumberFormat="1" applyFont="1" applyBorder="1" applyAlignment="1">
      <alignment vertical="center"/>
    </xf>
    <xf numFmtId="0" fontId="0" fillId="0" borderId="46" xfId="0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4" fontId="0" fillId="0" borderId="30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3" fontId="19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23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52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24" xfId="0" applyNumberFormat="1" applyFont="1" applyFill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horizontal="center" vertical="center" wrapText="1"/>
      <protection hidden="1"/>
    </xf>
    <xf numFmtId="0" fontId="18" fillId="0" borderId="25" xfId="0" applyFont="1" applyFill="1" applyBorder="1" applyAlignment="1" applyProtection="1">
      <alignment horizontal="center" vertical="center" wrapText="1"/>
      <protection hidden="1"/>
    </xf>
    <xf numFmtId="4" fontId="3" fillId="0" borderId="49" xfId="0" applyNumberFormat="1" applyFont="1" applyFill="1" applyBorder="1" applyAlignment="1" applyProtection="1">
      <alignment horizontal="right" vertical="center"/>
      <protection hidden="1"/>
    </xf>
    <xf numFmtId="4" fontId="3" fillId="0" borderId="50" xfId="0" applyNumberFormat="1" applyFont="1" applyBorder="1" applyAlignment="1" applyProtection="1">
      <alignment horizontal="right" vertical="center"/>
      <protection hidden="1"/>
    </xf>
    <xf numFmtId="4" fontId="4" fillId="0" borderId="49" xfId="0" applyNumberFormat="1" applyFon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48" xfId="0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4" fontId="0" fillId="0" borderId="49" xfId="0" applyNumberFormat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 applyProtection="1">
      <alignment horizontal="center" vertical="center" wrapText="1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31" xfId="0" applyFont="1" applyFill="1" applyBorder="1" applyAlignment="1" applyProtection="1">
      <alignment horizontal="center" vertical="center"/>
      <protection hidden="1"/>
    </xf>
    <xf numFmtId="0" fontId="14" fillId="0" borderId="32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vertical="center" wrapText="1"/>
      <protection hidden="1"/>
    </xf>
    <xf numFmtId="0" fontId="0" fillId="0" borderId="17" xfId="0" applyFill="1" applyBorder="1" applyAlignment="1" applyProtection="1">
      <alignment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0" fillId="0" borderId="20" xfId="0" applyFill="1" applyBorder="1" applyAlignment="1" applyProtection="1">
      <alignment horizontal="center" vertical="center"/>
      <protection hidden="1"/>
    </xf>
    <xf numFmtId="3" fontId="4" fillId="0" borderId="30" xfId="0" applyNumberFormat="1" applyFont="1" applyFill="1" applyBorder="1" applyAlignment="1" applyProtection="1">
      <alignment horizontal="center" vertical="center"/>
      <protection hidden="1"/>
    </xf>
    <xf numFmtId="3" fontId="0" fillId="0" borderId="32" xfId="0" applyNumberFormat="1" applyBorder="1" applyAlignment="1" applyProtection="1">
      <alignment horizontal="center" vertical="center"/>
      <protection hidden="1"/>
    </xf>
    <xf numFmtId="3" fontId="22" fillId="0" borderId="30" xfId="0" applyNumberFormat="1" applyFont="1" applyFill="1" applyBorder="1" applyAlignment="1" applyProtection="1">
      <alignment horizontal="center" vertical="center"/>
      <protection hidden="1"/>
    </xf>
    <xf numFmtId="3" fontId="18" fillId="0" borderId="30" xfId="0" applyNumberFormat="1" applyFont="1" applyFill="1" applyBorder="1" applyAlignment="1" applyProtection="1">
      <alignment horizontal="center" vertical="center"/>
      <protection hidden="1"/>
    </xf>
    <xf numFmtId="4" fontId="3" fillId="0" borderId="30" xfId="0" applyNumberFormat="1" applyFont="1" applyFill="1" applyBorder="1" applyAlignment="1" applyProtection="1">
      <alignment horizontal="right" vertical="center"/>
      <protection hidden="1"/>
    </xf>
    <xf numFmtId="4" fontId="3" fillId="0" borderId="32" xfId="0" applyNumberFormat="1" applyFont="1" applyBorder="1" applyAlignment="1" applyProtection="1">
      <alignment horizontal="right" vertical="center"/>
      <protection hidden="1"/>
    </xf>
    <xf numFmtId="4" fontId="4" fillId="0" borderId="30" xfId="0" applyNumberFormat="1" applyFont="1" applyFill="1" applyBorder="1" applyAlignment="1" applyProtection="1">
      <alignment horizontal="center" vertical="center"/>
      <protection hidden="1"/>
    </xf>
    <xf numFmtId="0" fontId="14" fillId="0" borderId="41" xfId="0" applyFon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4" fontId="14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4" fontId="19" fillId="0" borderId="9" xfId="0" applyNumberFormat="1" applyFont="1" applyFill="1" applyBorder="1" applyAlignment="1" applyProtection="1">
      <alignment horizontal="right" vertical="center"/>
      <protection hidden="1"/>
    </xf>
    <xf numFmtId="0" fontId="14" fillId="0" borderId="33" xfId="0" applyFont="1" applyFill="1" applyBorder="1" applyAlignment="1" applyProtection="1">
      <alignment horizontal="center" vertical="center"/>
      <protection hidden="1"/>
    </xf>
    <xf numFmtId="3" fontId="19" fillId="0" borderId="30" xfId="0" applyNumberFormat="1" applyFont="1" applyFill="1" applyBorder="1" applyAlignment="1" applyProtection="1">
      <alignment horizontal="center" vertical="center"/>
      <protection hidden="1"/>
    </xf>
    <xf numFmtId="3" fontId="18" fillId="0" borderId="33" xfId="0" applyNumberFormat="1" applyFont="1" applyFill="1" applyBorder="1" applyAlignment="1" applyProtection="1">
      <alignment horizontal="center" vertical="center"/>
      <protection hidden="1"/>
    </xf>
    <xf numFmtId="4" fontId="19" fillId="0" borderId="30" xfId="0" applyNumberFormat="1" applyFont="1" applyFill="1" applyBorder="1" applyAlignment="1" applyProtection="1">
      <alignment horizontal="right" vertical="center" wrapText="1"/>
      <protection hidden="1"/>
    </xf>
    <xf numFmtId="0" fontId="19" fillId="0" borderId="32" xfId="0" applyFont="1" applyFill="1" applyBorder="1" applyAlignment="1" applyProtection="1">
      <alignment horizontal="right" vertical="center"/>
      <protection hidden="1"/>
    </xf>
    <xf numFmtId="4" fontId="19" fillId="0" borderId="33" xfId="0" applyNumberFormat="1" applyFont="1" applyFill="1" applyBorder="1" applyAlignment="1" applyProtection="1">
      <alignment horizontal="right" vertical="center"/>
      <protection hidden="1"/>
    </xf>
    <xf numFmtId="0" fontId="19" fillId="0" borderId="33" xfId="0" applyFont="1" applyFill="1" applyBorder="1" applyAlignment="1" applyProtection="1">
      <alignment horizontal="right" vertical="center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center" vertical="center"/>
      <protection hidden="1"/>
    </xf>
    <xf numFmtId="0" fontId="19" fillId="0" borderId="15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19" fillId="0" borderId="22" xfId="0" applyFont="1" applyFill="1" applyBorder="1" applyAlignment="1" applyProtection="1">
      <alignment horizontal="center" vertical="center"/>
      <protection hidden="1"/>
    </xf>
    <xf numFmtId="0" fontId="19" fillId="0" borderId="26" xfId="0" applyFont="1" applyFill="1" applyBorder="1" applyAlignment="1" applyProtection="1">
      <alignment horizontal="center" vertical="center"/>
      <protection hidden="1"/>
    </xf>
    <xf numFmtId="0" fontId="18" fillId="0" borderId="33" xfId="0" applyFont="1" applyFill="1" applyBorder="1" applyAlignment="1" applyProtection="1">
      <alignment horizontal="center" vertical="center"/>
      <protection hidden="1"/>
    </xf>
    <xf numFmtId="0" fontId="19" fillId="0" borderId="33" xfId="0" applyFont="1" applyFill="1" applyBorder="1" applyAlignment="1" applyProtection="1">
      <alignment horizontal="center" vertical="center"/>
      <protection hidden="1"/>
    </xf>
    <xf numFmtId="0" fontId="16" fillId="0" borderId="33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Fill="1" applyBorder="1" applyAlignment="1" applyProtection="1">
      <alignment horizontal="center" vertical="center" wrapText="1"/>
      <protection hidden="1"/>
    </xf>
    <xf numFmtId="0" fontId="14" fillId="0" borderId="37" xfId="0" applyFont="1" applyFill="1" applyBorder="1" applyAlignment="1" applyProtection="1">
      <alignment vertical="center"/>
      <protection hidden="1"/>
    </xf>
    <xf numFmtId="0" fontId="14" fillId="0" borderId="38" xfId="0" applyFont="1" applyFill="1" applyBorder="1" applyAlignment="1" applyProtection="1">
      <alignment vertical="center"/>
      <protection hidden="1"/>
    </xf>
    <xf numFmtId="0" fontId="14" fillId="0" borderId="39" xfId="0" applyFont="1" applyFill="1" applyBorder="1" applyAlignment="1" applyProtection="1">
      <alignment vertical="center"/>
      <protection hidden="1"/>
    </xf>
    <xf numFmtId="0" fontId="28" fillId="0" borderId="40" xfId="0" applyFont="1" applyFill="1" applyBorder="1" applyAlignment="1" applyProtection="1">
      <alignment horizontal="center" vertical="center"/>
      <protection hidden="1"/>
    </xf>
    <xf numFmtId="0" fontId="30" fillId="0" borderId="40" xfId="0" applyFont="1" applyFill="1" applyBorder="1" applyAlignment="1" applyProtection="1">
      <alignment horizontal="center" vertical="center"/>
      <protection hidden="1"/>
    </xf>
    <xf numFmtId="0" fontId="31" fillId="0" borderId="40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11" xfId="0" applyFont="1" applyFill="1" applyBorder="1" applyAlignment="1" applyProtection="1">
      <alignment vertical="center"/>
      <protection hidden="1"/>
    </xf>
    <xf numFmtId="0" fontId="26" fillId="0" borderId="35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29" fillId="0" borderId="0" xfId="0" applyFont="1" applyFill="1" applyAlignme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/>
      <protection hidden="1"/>
    </xf>
    <xf numFmtId="0" fontId="14" fillId="0" borderId="3" xfId="0" applyFont="1" applyFill="1" applyBorder="1" applyAlignment="1" applyProtection="1">
      <alignment vertical="center"/>
      <protection hidden="1"/>
    </xf>
    <xf numFmtId="0" fontId="14" fillId="0" borderId="18" xfId="0" applyFont="1" applyFill="1" applyBorder="1" applyAlignment="1" applyProtection="1">
      <alignment vertical="center"/>
      <protection hidden="1"/>
    </xf>
    <xf numFmtId="0" fontId="14" fillId="0" borderId="13" xfId="0" applyFont="1" applyFill="1" applyBorder="1" applyAlignment="1" applyProtection="1">
      <alignment horizontal="center" vertical="center"/>
      <protection hidden="1"/>
    </xf>
    <xf numFmtId="0" fontId="14" fillId="0" borderId="37" xfId="0" applyFont="1" applyFill="1" applyBorder="1" applyAlignment="1" applyProtection="1">
      <alignment vertical="center"/>
      <protection locked="0"/>
    </xf>
    <xf numFmtId="0" fontId="14" fillId="0" borderId="38" xfId="0" applyFont="1" applyFill="1" applyBorder="1" applyAlignment="1" applyProtection="1">
      <alignment vertical="center"/>
      <protection locked="0"/>
    </xf>
    <xf numFmtId="0" fontId="14" fillId="0" borderId="39" xfId="0" applyFont="1" applyFill="1" applyBorder="1" applyAlignment="1" applyProtection="1">
      <alignment vertical="center"/>
      <protection locked="0"/>
    </xf>
    <xf numFmtId="0" fontId="30" fillId="0" borderId="40" xfId="0" applyFont="1" applyFill="1" applyBorder="1" applyAlignment="1" applyProtection="1">
      <alignment horizontal="center" vertical="center"/>
      <protection locked="0"/>
    </xf>
    <xf numFmtId="0" fontId="31" fillId="0" borderId="40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26" fillId="0" borderId="35" xfId="0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center" vertical="center"/>
    </xf>
    <xf numFmtId="0" fontId="28" fillId="0" borderId="4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4" fontId="19" fillId="0" borderId="33" xfId="0" applyNumberFormat="1" applyFont="1" applyFill="1" applyBorder="1" applyAlignment="1" applyProtection="1">
      <alignment horizontal="right" vertical="center"/>
    </xf>
    <xf numFmtId="4" fontId="19" fillId="0" borderId="33" xfId="0" applyNumberFormat="1" applyFont="1" applyFill="1" applyBorder="1" applyAlignment="1" applyProtection="1">
      <alignment vertical="center"/>
      <protection locked="0"/>
    </xf>
    <xf numFmtId="4" fontId="19" fillId="0" borderId="30" xfId="0" applyNumberFormat="1" applyFont="1" applyFill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/>
    </xf>
    <xf numFmtId="4" fontId="35" fillId="0" borderId="35" xfId="0" applyNumberFormat="1" applyFont="1" applyBorder="1" applyAlignment="1">
      <alignment vertical="center"/>
    </xf>
    <xf numFmtId="4" fontId="19" fillId="0" borderId="55" xfId="0" applyNumberFormat="1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4" fontId="19" fillId="0" borderId="57" xfId="0" applyNumberFormat="1" applyFont="1" applyBorder="1" applyAlignment="1">
      <alignment vertical="center"/>
    </xf>
    <xf numFmtId="0" fontId="19" fillId="0" borderId="58" xfId="0" applyFont="1" applyBorder="1" applyAlignment="1">
      <alignment vertical="center"/>
    </xf>
    <xf numFmtId="4" fontId="35" fillId="0" borderId="33" xfId="0" applyNumberFormat="1" applyFont="1" applyBorder="1" applyAlignment="1">
      <alignment vertical="center"/>
    </xf>
    <xf numFmtId="4" fontId="46" fillId="0" borderId="59" xfId="0" applyNumberFormat="1" applyFont="1" applyBorder="1" applyAlignment="1">
      <alignment horizontal="right" vertical="center"/>
    </xf>
    <xf numFmtId="166" fontId="35" fillId="0" borderId="11" xfId="0" applyNumberFormat="1" applyFont="1" applyBorder="1" applyAlignment="1">
      <alignment vertical="center"/>
    </xf>
    <xf numFmtId="4" fontId="35" fillId="0" borderId="54" xfId="0" applyNumberFormat="1" applyFont="1" applyBorder="1" applyAlignment="1">
      <alignment horizontal="right" vertical="center"/>
    </xf>
    <xf numFmtId="4" fontId="19" fillId="0" borderId="61" xfId="0" applyNumberFormat="1" applyFont="1" applyFill="1" applyBorder="1" applyAlignment="1">
      <alignment horizontal="right" vertical="center"/>
    </xf>
    <xf numFmtId="4" fontId="19" fillId="0" borderId="33" xfId="0" applyNumberFormat="1" applyFont="1" applyFill="1" applyBorder="1" applyAlignment="1">
      <alignment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53" xfId="0" applyNumberFormat="1" applyFont="1" applyBorder="1" applyAlignment="1">
      <alignment horizontal="right" vertical="center"/>
    </xf>
    <xf numFmtId="4" fontId="1" fillId="0" borderId="57" xfId="0" applyNumberFormat="1" applyFont="1" applyBorder="1" applyAlignment="1">
      <alignment horizontal="right" vertical="center"/>
    </xf>
    <xf numFmtId="4" fontId="1" fillId="0" borderId="58" xfId="0" applyNumberFormat="1" applyFont="1" applyBorder="1" applyAlignment="1">
      <alignment horizontal="right" vertical="center"/>
    </xf>
    <xf numFmtId="4" fontId="19" fillId="0" borderId="32" xfId="0" applyNumberFormat="1" applyFont="1" applyFill="1" applyBorder="1" applyAlignment="1" applyProtection="1">
      <alignment vertical="center"/>
      <protection locked="0"/>
    </xf>
    <xf numFmtId="4" fontId="19" fillId="0" borderId="33" xfId="0" applyNumberFormat="1" applyFont="1" applyFill="1" applyBorder="1" applyAlignment="1">
      <alignment horizontal="right" vertical="center"/>
    </xf>
    <xf numFmtId="4" fontId="26" fillId="0" borderId="30" xfId="0" applyNumberFormat="1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4" fontId="19" fillId="0" borderId="32" xfId="0" applyNumberFormat="1" applyFont="1" applyFill="1" applyBorder="1" applyAlignment="1">
      <alignment horizontal="right" vertical="center"/>
    </xf>
    <xf numFmtId="4" fontId="19" fillId="0" borderId="30" xfId="0" applyNumberFormat="1" applyFont="1" applyFill="1" applyBorder="1" applyAlignment="1">
      <alignment horizontal="center" vertical="center"/>
    </xf>
    <xf numFmtId="4" fontId="19" fillId="0" borderId="32" xfId="0" applyNumberFormat="1" applyFont="1" applyFill="1" applyBorder="1" applyAlignment="1">
      <alignment horizontal="center" vertical="center"/>
    </xf>
    <xf numFmtId="4" fontId="19" fillId="0" borderId="30" xfId="0" applyNumberFormat="1" applyFont="1" applyFill="1" applyBorder="1" applyAlignment="1">
      <alignment horizontal="right" vertical="center" wrapText="1"/>
    </xf>
    <xf numFmtId="0" fontId="19" fillId="0" borderId="32" xfId="0" applyFont="1" applyFill="1" applyBorder="1" applyAlignment="1">
      <alignment horizontal="right" vertical="center"/>
    </xf>
    <xf numFmtId="0" fontId="19" fillId="0" borderId="33" xfId="0" applyFont="1" applyFill="1" applyBorder="1" applyAlignment="1">
      <alignment horizontal="right" vertical="center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6" fillId="0" borderId="33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3" fontId="39" fillId="0" borderId="33" xfId="0" applyNumberFormat="1" applyFont="1" applyFill="1" applyBorder="1" applyAlignment="1" applyProtection="1">
      <alignment horizontal="center" vertical="center"/>
    </xf>
    <xf numFmtId="3" fontId="39" fillId="0" borderId="33" xfId="0" applyNumberFormat="1" applyFont="1" applyBorder="1" applyAlignment="1" applyProtection="1">
      <alignment horizontal="center" vertical="center"/>
    </xf>
    <xf numFmtId="3" fontId="44" fillId="0" borderId="33" xfId="0" applyNumberFormat="1" applyFont="1" applyFill="1" applyBorder="1" applyAlignment="1" applyProtection="1">
      <alignment horizontal="center" vertical="center"/>
    </xf>
    <xf numFmtId="3" fontId="44" fillId="0" borderId="33" xfId="0" applyNumberFormat="1" applyFont="1" applyBorder="1" applyAlignment="1" applyProtection="1">
      <alignment horizontal="center" vertical="center"/>
    </xf>
    <xf numFmtId="3" fontId="40" fillId="0" borderId="33" xfId="0" applyNumberFormat="1" applyFont="1" applyFill="1" applyBorder="1" applyAlignment="1" applyProtection="1">
      <alignment horizontal="center" vertical="center"/>
      <protection locked="0"/>
    </xf>
    <xf numFmtId="3" fontId="40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3" fontId="40" fillId="0" borderId="30" xfId="0" applyNumberFormat="1" applyFont="1" applyFill="1" applyBorder="1" applyAlignment="1" applyProtection="1">
      <alignment horizontal="center" vertical="center"/>
      <protection locked="0"/>
    </xf>
    <xf numFmtId="3" fontId="40" fillId="0" borderId="32" xfId="0" applyNumberFormat="1" applyFont="1" applyBorder="1" applyAlignment="1" applyProtection="1">
      <alignment horizontal="center" vertical="center"/>
      <protection locked="0"/>
    </xf>
    <xf numFmtId="3" fontId="37" fillId="0" borderId="33" xfId="0" applyNumberFormat="1" applyFont="1" applyFill="1" applyBorder="1" applyAlignment="1" applyProtection="1">
      <alignment horizontal="center" vertical="center"/>
    </xf>
    <xf numFmtId="3" fontId="38" fillId="0" borderId="33" xfId="0" applyNumberFormat="1" applyFont="1" applyBorder="1" applyAlignment="1" applyProtection="1">
      <alignment horizontal="center" vertical="center"/>
    </xf>
    <xf numFmtId="3" fontId="43" fillId="0" borderId="33" xfId="0" applyNumberFormat="1" applyFont="1" applyFill="1" applyBorder="1" applyAlignment="1" applyProtection="1">
      <alignment horizontal="center" vertical="center"/>
    </xf>
    <xf numFmtId="3" fontId="42" fillId="0" borderId="33" xfId="0" applyNumberFormat="1" applyFont="1" applyBorder="1" applyAlignment="1" applyProtection="1">
      <alignment horizontal="center" vertical="center"/>
    </xf>
    <xf numFmtId="3" fontId="41" fillId="0" borderId="33" xfId="0" applyNumberFormat="1" applyFont="1" applyBorder="1" applyAlignment="1">
      <alignment horizontal="center" vertical="center"/>
    </xf>
    <xf numFmtId="3" fontId="40" fillId="0" borderId="33" xfId="0" applyNumberFormat="1" applyFont="1" applyFill="1" applyBorder="1" applyAlignment="1">
      <alignment horizontal="center" vertical="center"/>
    </xf>
    <xf numFmtId="3" fontId="47" fillId="0" borderId="60" xfId="0" applyNumberFormat="1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0" fillId="0" borderId="62" xfId="0" applyFont="1" applyFill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3" fontId="42" fillId="0" borderId="62" xfId="0" applyNumberFormat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3" fontId="40" fillId="0" borderId="30" xfId="0" applyNumberFormat="1" applyFont="1" applyFill="1" applyBorder="1" applyAlignment="1">
      <alignment horizontal="center" vertical="center"/>
    </xf>
    <xf numFmtId="3" fontId="40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Fill="1" applyBorder="1" applyAlignment="1" applyProtection="1">
      <alignment horizontal="right" vertical="center"/>
      <protection locked="0"/>
    </xf>
    <xf numFmtId="4" fontId="4" fillId="0" borderId="33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4" fontId="14" fillId="0" borderId="33" xfId="0" applyNumberFormat="1" applyFont="1" applyFill="1" applyBorder="1" applyAlignment="1" applyProtection="1">
      <alignment horizontal="center" vertical="center"/>
      <protection locked="0"/>
    </xf>
    <xf numFmtId="4" fontId="3" fillId="0" borderId="33" xfId="0" applyNumberFormat="1" applyFont="1" applyBorder="1" applyAlignment="1" applyProtection="1">
      <alignment horizontal="right" vertical="center"/>
      <protection locked="0"/>
    </xf>
    <xf numFmtId="4" fontId="0" fillId="0" borderId="33" xfId="0" applyNumberFormat="1" applyBorder="1" applyAlignment="1" applyProtection="1">
      <alignment horizontal="right" vertical="center"/>
      <protection locked="0"/>
    </xf>
    <xf numFmtId="4" fontId="14" fillId="0" borderId="33" xfId="0" applyNumberFormat="1" applyFont="1" applyFill="1" applyBorder="1" applyAlignment="1" applyProtection="1">
      <alignment horizontal="right" vertical="center"/>
      <protection locked="0"/>
    </xf>
    <xf numFmtId="0" fontId="1" fillId="0" borderId="33" xfId="0" applyFont="1" applyFill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4" fontId="1" fillId="0" borderId="33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4" fontId="14" fillId="0" borderId="33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14" fillId="0" borderId="33" xfId="0" applyFont="1" applyFill="1" applyBorder="1" applyAlignment="1">
      <alignment horizontal="right" vertical="center"/>
    </xf>
    <xf numFmtId="168" fontId="45" fillId="0" borderId="33" xfId="0" applyNumberFormat="1" applyFont="1" applyBorder="1" applyAlignment="1">
      <alignment horizontal="right" vertical="center"/>
    </xf>
    <xf numFmtId="4" fontId="45" fillId="0" borderId="33" xfId="0" applyNumberFormat="1" applyFon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2" fillId="0" borderId="33" xfId="0" applyNumberFormat="1" applyFont="1" applyFill="1" applyBorder="1" applyAlignment="1" applyProtection="1">
      <alignment horizontal="right" vertical="center"/>
      <protection locked="0"/>
    </xf>
    <xf numFmtId="4" fontId="2" fillId="0" borderId="33" xfId="0" applyNumberFormat="1" applyFont="1" applyBorder="1" applyAlignment="1" applyProtection="1">
      <alignment horizontal="right" vertical="center"/>
      <protection locked="0"/>
    </xf>
    <xf numFmtId="4" fontId="45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Fill="1" applyBorder="1" applyAlignment="1" applyProtection="1">
      <alignment vertical="center"/>
      <protection locked="0"/>
    </xf>
    <xf numFmtId="4" fontId="2" fillId="0" borderId="33" xfId="0" applyNumberFormat="1" applyFont="1" applyBorder="1" applyAlignment="1" applyProtection="1">
      <alignment vertical="center"/>
      <protection locked="0"/>
    </xf>
    <xf numFmtId="4" fontId="14" fillId="0" borderId="33" xfId="0" applyNumberFormat="1" applyFont="1" applyFill="1" applyBorder="1" applyAlignment="1" applyProtection="1">
      <alignment horizontal="right" vertical="center"/>
    </xf>
    <xf numFmtId="4" fontId="0" fillId="0" borderId="33" xfId="0" applyNumberFormat="1" applyBorder="1" applyAlignment="1" applyProtection="1">
      <alignment horizontal="right" vertical="center"/>
    </xf>
    <xf numFmtId="3" fontId="19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24" xfId="0" applyNumberFormat="1" applyFont="1" applyFill="1" applyBorder="1" applyAlignment="1" applyProtection="1">
      <alignment horizontal="center" vertical="center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</cellXfs>
  <cellStyles count="28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2 7 3" xfId="27"/>
    <cellStyle name="Normal 3" xfId="4"/>
    <cellStyle name="Normal 3 2" xfId="10"/>
    <cellStyle name="Normal 3 2 2" xfId="19"/>
    <cellStyle name="Normal 3 2 3" xfId="25"/>
    <cellStyle name="Normal 3 3" xfId="16"/>
    <cellStyle name="Normal 3 4" xfId="22"/>
    <cellStyle name="Normal 4" xfId="1"/>
    <cellStyle name="Normal 4 2" xfId="13"/>
    <cellStyle name="Normal 4 3" xfId="8"/>
    <cellStyle name="Normal 5" xfId="6"/>
    <cellStyle name="Normal 5 2" xfId="17"/>
    <cellStyle name="Normal 5 3" xfId="23"/>
    <cellStyle name="Normal 6" xfId="7"/>
    <cellStyle name="Normal 6 2" xfId="18"/>
    <cellStyle name="Normal 6 3" xfId="24"/>
    <cellStyle name="Normal 7" xfId="15"/>
    <cellStyle name="Normal 8" xfId="12"/>
    <cellStyle name="Normal 8 2" xfId="20"/>
    <cellStyle name="Normal 8 3" xfId="26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B3" sqref="B3:J3"/>
    </sheetView>
  </sheetViews>
  <sheetFormatPr defaultRowHeight="15" x14ac:dyDescent="0.25"/>
  <cols>
    <col min="1" max="1" width="1.5703125" style="10" customWidth="1"/>
    <col min="2" max="2" width="13" style="10" customWidth="1"/>
    <col min="3" max="3" width="15" style="10" customWidth="1"/>
    <col min="4" max="4" width="16.5703125" style="10" customWidth="1"/>
    <col min="5" max="5" width="14.5703125" style="10" customWidth="1"/>
    <col min="6" max="6" width="13.7109375" style="10" customWidth="1"/>
    <col min="7" max="7" width="13.140625" style="10" customWidth="1"/>
    <col min="8" max="8" width="13.42578125" style="10" customWidth="1"/>
    <col min="9" max="9" width="13.28515625" style="10" customWidth="1"/>
    <col min="10" max="10" width="10.5703125" style="10" customWidth="1"/>
    <col min="11" max="16384" width="9.140625" style="10"/>
  </cols>
  <sheetData>
    <row r="2" spans="2:10" ht="26.25" x14ac:dyDescent="0.25">
      <c r="B2" s="169" t="s">
        <v>0</v>
      </c>
      <c r="C2" s="169"/>
      <c r="D2" s="169"/>
      <c r="E2" s="169"/>
      <c r="F2" s="169"/>
      <c r="G2" s="169"/>
      <c r="H2" s="170" t="s">
        <v>96</v>
      </c>
      <c r="I2" s="170"/>
      <c r="J2" s="170"/>
    </row>
    <row r="3" spans="2:10" ht="32.25" customHeight="1" thickBot="1" x14ac:dyDescent="0.3">
      <c r="B3" s="139" t="s">
        <v>1</v>
      </c>
      <c r="C3" s="139"/>
      <c r="D3" s="139"/>
      <c r="E3" s="139"/>
      <c r="F3" s="139"/>
      <c r="G3" s="139"/>
      <c r="H3" s="139"/>
      <c r="I3" s="139"/>
      <c r="J3" s="139"/>
    </row>
    <row r="4" spans="2:10" ht="22.5" customHeight="1" x14ac:dyDescent="0.25">
      <c r="B4" s="171" t="s">
        <v>2</v>
      </c>
      <c r="C4" s="172"/>
      <c r="D4" s="173"/>
      <c r="E4" s="174" t="s">
        <v>3</v>
      </c>
      <c r="F4" s="174"/>
      <c r="G4" s="174" t="s">
        <v>4</v>
      </c>
      <c r="H4" s="174"/>
      <c r="I4" s="174" t="s">
        <v>5</v>
      </c>
      <c r="J4" s="174"/>
    </row>
    <row r="5" spans="2:10" ht="20.25" customHeight="1" x14ac:dyDescent="0.25">
      <c r="B5" s="165" t="s">
        <v>6</v>
      </c>
      <c r="C5" s="166"/>
      <c r="D5" s="167"/>
      <c r="E5" s="168">
        <f>'Personel Sayıları'!E4:F4</f>
        <v>23</v>
      </c>
      <c r="F5" s="168"/>
      <c r="G5" s="168">
        <f>'Personel Sayıları'!G4:H4</f>
        <v>25</v>
      </c>
      <c r="H5" s="168"/>
      <c r="I5" s="168">
        <f>E5+G5</f>
        <v>48</v>
      </c>
      <c r="J5" s="168"/>
    </row>
    <row r="6" spans="2:10" ht="20.25" customHeight="1" x14ac:dyDescent="0.25">
      <c r="B6" s="165" t="s">
        <v>7</v>
      </c>
      <c r="C6" s="166"/>
      <c r="D6" s="167"/>
      <c r="E6" s="168">
        <f>'Personel Sayıları'!E5:F5</f>
        <v>189</v>
      </c>
      <c r="F6" s="168"/>
      <c r="G6" s="168">
        <f>'Personel Sayıları'!G5:H5</f>
        <v>196</v>
      </c>
      <c r="H6" s="168"/>
      <c r="I6" s="168">
        <f>E6+G6</f>
        <v>385</v>
      </c>
      <c r="J6" s="168"/>
    </row>
    <row r="7" spans="2:10" ht="18.75" customHeight="1" thickBot="1" x14ac:dyDescent="0.3">
      <c r="B7" s="159" t="s">
        <v>5</v>
      </c>
      <c r="C7" s="160"/>
      <c r="D7" s="161"/>
      <c r="E7" s="162">
        <f>E5+E6</f>
        <v>212</v>
      </c>
      <c r="F7" s="162"/>
      <c r="G7" s="162">
        <f>G5+G6</f>
        <v>221</v>
      </c>
      <c r="H7" s="162"/>
      <c r="I7" s="162">
        <f>I5+I6</f>
        <v>433</v>
      </c>
      <c r="J7" s="162"/>
    </row>
    <row r="8" spans="2:10" ht="23.25" customHeight="1" thickBot="1" x14ac:dyDescent="0.3">
      <c r="B8" s="159" t="s">
        <v>8</v>
      </c>
      <c r="C8" s="160"/>
      <c r="D8" s="161"/>
      <c r="E8" s="163">
        <f>'Personel Sayıları'!E9:F9</f>
        <v>5</v>
      </c>
      <c r="F8" s="163"/>
      <c r="G8" s="163">
        <f>'Personel Sayıları'!G9:H9</f>
        <v>8</v>
      </c>
      <c r="H8" s="163"/>
      <c r="I8" s="164">
        <f>'Personel Sayıları'!I9:J9</f>
        <v>13</v>
      </c>
      <c r="J8" s="164"/>
    </row>
    <row r="9" spans="2:10" ht="15.75" customHeight="1" x14ac:dyDescent="0.25">
      <c r="B9" s="11"/>
      <c r="C9" s="11"/>
      <c r="D9" s="11"/>
      <c r="E9" s="12"/>
      <c r="F9" s="12"/>
      <c r="G9" s="12"/>
      <c r="H9" s="12"/>
      <c r="I9" s="13"/>
      <c r="J9" s="13"/>
    </row>
    <row r="10" spans="2:10" ht="24.75" customHeight="1" thickBot="1" x14ac:dyDescent="0.3">
      <c r="B10" s="149" t="s">
        <v>50</v>
      </c>
      <c r="C10" s="149"/>
      <c r="D10" s="149"/>
      <c r="E10" s="149"/>
      <c r="F10" s="149"/>
      <c r="G10" s="149"/>
      <c r="H10" s="149"/>
      <c r="I10" s="149"/>
      <c r="J10" s="149"/>
    </row>
    <row r="11" spans="2:10" ht="32.25" customHeight="1" thickBot="1" x14ac:dyDescent="0.3">
      <c r="B11" s="150"/>
      <c r="C11" s="150" t="s">
        <v>51</v>
      </c>
      <c r="D11" s="152"/>
      <c r="E11" s="155" t="s">
        <v>53</v>
      </c>
      <c r="F11" s="156"/>
      <c r="G11" s="156"/>
      <c r="H11" s="156"/>
      <c r="I11" s="156"/>
      <c r="J11" s="157" t="s">
        <v>54</v>
      </c>
    </row>
    <row r="12" spans="2:10" ht="36" customHeight="1" thickBot="1" x14ac:dyDescent="0.3">
      <c r="B12" s="151"/>
      <c r="C12" s="153"/>
      <c r="D12" s="154"/>
      <c r="E12" s="155" t="s">
        <v>9</v>
      </c>
      <c r="F12" s="156"/>
      <c r="G12" s="155" t="s">
        <v>10</v>
      </c>
      <c r="H12" s="156"/>
      <c r="I12" s="14" t="s">
        <v>52</v>
      </c>
      <c r="J12" s="158"/>
    </row>
    <row r="13" spans="2:10" ht="20.25" customHeight="1" thickBot="1" x14ac:dyDescent="0.3">
      <c r="B13" s="15" t="s">
        <v>3</v>
      </c>
      <c r="C13" s="145">
        <f>C25</f>
        <v>1274266604.76</v>
      </c>
      <c r="D13" s="146"/>
      <c r="E13" s="147">
        <f>'GELİR-GİDER'!E5:F5+'GELİR-GİDER'!E6:F6+'GELİR-GİDER'!E7:F7</f>
        <v>1704185520.98</v>
      </c>
      <c r="F13" s="148"/>
      <c r="G13" s="147">
        <f>'GELİR-GİDER'!G5:H5+'GELİR-GİDER'!G6:H6+'GELİR-GİDER'!G7:H7</f>
        <v>987700582.11999989</v>
      </c>
      <c r="H13" s="148"/>
      <c r="I13" s="16">
        <f>IF(G13&lt;1,"",G13/E13)</f>
        <v>0.57957339148851472</v>
      </c>
      <c r="J13" s="16">
        <f>G13/C13</f>
        <v>0.77511297748089936</v>
      </c>
    </row>
    <row r="14" spans="2:10" ht="23.25" customHeight="1" thickBot="1" x14ac:dyDescent="0.3">
      <c r="B14" s="15" t="s">
        <v>4</v>
      </c>
      <c r="C14" s="147">
        <f>C26</f>
        <v>746575324.42000008</v>
      </c>
      <c r="D14" s="147"/>
      <c r="E14" s="147">
        <f>SUM('GELİR-GİDER'!E8:F30)</f>
        <v>724933744.61000001</v>
      </c>
      <c r="F14" s="147"/>
      <c r="G14" s="147">
        <f>SUM('GELİR-GİDER'!G8:H30)</f>
        <v>375936870.56</v>
      </c>
      <c r="H14" s="147"/>
      <c r="I14" s="16">
        <f>IF(G14&lt;1,"",G14/E14)</f>
        <v>0.51858100599558454</v>
      </c>
      <c r="J14" s="16">
        <f t="shared" ref="J14:J15" si="0">G14/C14</f>
        <v>0.50354848099494598</v>
      </c>
    </row>
    <row r="15" spans="2:10" ht="23.25" customHeight="1" thickBot="1" x14ac:dyDescent="0.3">
      <c r="B15" s="17" t="s">
        <v>5</v>
      </c>
      <c r="C15" s="141">
        <f>C13+C14</f>
        <v>2020841929.1800001</v>
      </c>
      <c r="D15" s="141"/>
      <c r="E15" s="141">
        <f t="shared" ref="E15" si="1">E13+E14</f>
        <v>2429119265.5900002</v>
      </c>
      <c r="F15" s="141"/>
      <c r="G15" s="141">
        <f t="shared" ref="G15" si="2">G13+G14</f>
        <v>1363637452.6799998</v>
      </c>
      <c r="H15" s="141"/>
      <c r="I15" s="16">
        <v>0.53</v>
      </c>
      <c r="J15" s="16">
        <f t="shared" si="0"/>
        <v>0.67478679702242961</v>
      </c>
    </row>
    <row r="16" spans="2:10" ht="18.75" customHeight="1" thickBot="1" x14ac:dyDescent="0.3">
      <c r="B16" s="18"/>
      <c r="C16" s="19"/>
      <c r="D16" s="19"/>
      <c r="E16" s="19"/>
      <c r="F16" s="19"/>
      <c r="G16" s="19"/>
      <c r="H16" s="19"/>
      <c r="I16" s="20"/>
      <c r="J16" s="20"/>
    </row>
    <row r="17" spans="2:10" ht="30.75" customHeight="1" thickBot="1" x14ac:dyDescent="0.3">
      <c r="B17" s="21" t="s">
        <v>11</v>
      </c>
      <c r="C17" s="142" t="s">
        <v>12</v>
      </c>
      <c r="D17" s="136"/>
      <c r="E17" s="142" t="s">
        <v>13</v>
      </c>
      <c r="F17" s="136"/>
      <c r="G17" s="142" t="s">
        <v>14</v>
      </c>
      <c r="H17" s="136"/>
      <c r="I17" s="142" t="s">
        <v>5</v>
      </c>
      <c r="J17" s="136"/>
    </row>
    <row r="18" spans="2:10" ht="23.25" customHeight="1" thickBot="1" x14ac:dyDescent="0.3">
      <c r="B18" s="22" t="s">
        <v>3</v>
      </c>
      <c r="C18" s="123">
        <f>'MÜKELLEF SAYILARI'!C3:D3+'MÜKELLEF SAYILARI'!C4:D4</f>
        <v>12229</v>
      </c>
      <c r="D18" s="124"/>
      <c r="E18" s="125">
        <f>'MÜKELLEF SAYILARI'!E3:F3+'MÜKELLEF SAYILARI'!E4:F4</f>
        <v>3347</v>
      </c>
      <c r="F18" s="124"/>
      <c r="G18" s="125">
        <f>'MÜKELLEF SAYILARI'!G3:H3+'MÜKELLEF SAYILARI'!G4:H4</f>
        <v>2411</v>
      </c>
      <c r="H18" s="124"/>
      <c r="I18" s="126">
        <f>C18+E18+G18</f>
        <v>17987</v>
      </c>
      <c r="J18" s="96"/>
    </row>
    <row r="19" spans="2:10" ht="24" customHeight="1" thickBot="1" x14ac:dyDescent="0.3">
      <c r="B19" s="23" t="s">
        <v>4</v>
      </c>
      <c r="C19" s="123">
        <f>SUM('MÜKELLEF SAYILARI'!C5:D27)</f>
        <v>9591</v>
      </c>
      <c r="D19" s="96"/>
      <c r="E19" s="143">
        <f>SUM('MÜKELLEF SAYILARI'!E5:F27)</f>
        <v>7357</v>
      </c>
      <c r="F19" s="96"/>
      <c r="G19" s="143">
        <f>SUM('MÜKELLEF SAYILARI'!G5:H27)</f>
        <v>1894</v>
      </c>
      <c r="H19" s="96"/>
      <c r="I19" s="126">
        <f>C19+E19+G19</f>
        <v>18842</v>
      </c>
      <c r="J19" s="96"/>
    </row>
    <row r="20" spans="2:10" ht="30.75" thickBot="1" x14ac:dyDescent="0.3">
      <c r="B20" s="24" t="s">
        <v>75</v>
      </c>
      <c r="C20" s="144">
        <f>C18+C19</f>
        <v>21820</v>
      </c>
      <c r="D20" s="136"/>
      <c r="E20" s="144">
        <f t="shared" ref="E20" si="3">E18+E19</f>
        <v>10704</v>
      </c>
      <c r="F20" s="136"/>
      <c r="G20" s="144">
        <f t="shared" ref="G20" si="4">G18+G19</f>
        <v>4305</v>
      </c>
      <c r="H20" s="136"/>
      <c r="I20" s="144">
        <f>I18+I19</f>
        <v>36829</v>
      </c>
      <c r="J20" s="136"/>
    </row>
    <row r="21" spans="2:10" ht="15.75" x14ac:dyDescent="0.25">
      <c r="B21" s="25"/>
      <c r="C21" s="26"/>
      <c r="D21" s="27"/>
      <c r="E21" s="26"/>
      <c r="F21" s="27"/>
      <c r="G21" s="26"/>
      <c r="H21" s="27"/>
      <c r="I21" s="26"/>
      <c r="J21" s="27"/>
    </row>
    <row r="22" spans="2:10" ht="29.25" customHeight="1" thickBot="1" x14ac:dyDescent="0.3">
      <c r="B22" s="139" t="s">
        <v>88</v>
      </c>
      <c r="C22" s="140"/>
      <c r="D22" s="140"/>
      <c r="E22" s="140"/>
      <c r="F22" s="140"/>
      <c r="G22" s="140"/>
      <c r="H22" s="140"/>
      <c r="I22" s="140"/>
      <c r="J22" s="140"/>
    </row>
    <row r="23" spans="2:10" ht="15.75" customHeight="1" thickBot="1" x14ac:dyDescent="0.3">
      <c r="B23" s="28"/>
      <c r="C23" s="29"/>
      <c r="D23" s="28">
        <v>1</v>
      </c>
      <c r="E23" s="28">
        <v>2</v>
      </c>
      <c r="F23" s="28">
        <v>3</v>
      </c>
      <c r="G23" s="28">
        <v>4</v>
      </c>
      <c r="H23" s="28">
        <v>5</v>
      </c>
      <c r="I23" s="28">
        <v>6</v>
      </c>
      <c r="J23" s="28">
        <v>7</v>
      </c>
    </row>
    <row r="24" spans="2:10" ht="39" thickBot="1" x14ac:dyDescent="0.3">
      <c r="B24" s="30"/>
      <c r="C24" s="31" t="s">
        <v>76</v>
      </c>
      <c r="D24" s="31" t="s">
        <v>77</v>
      </c>
      <c r="E24" s="31" t="s">
        <v>78</v>
      </c>
      <c r="F24" s="31" t="s">
        <v>79</v>
      </c>
      <c r="G24" s="31" t="s">
        <v>80</v>
      </c>
      <c r="H24" s="32" t="s">
        <v>86</v>
      </c>
      <c r="I24" s="32" t="s">
        <v>87</v>
      </c>
      <c r="J24" s="33" t="s">
        <v>81</v>
      </c>
    </row>
    <row r="25" spans="2:10" ht="36.75" customHeight="1" thickBot="1" x14ac:dyDescent="0.3">
      <c r="B25" s="34" t="s">
        <v>55</v>
      </c>
      <c r="C25" s="69">
        <f>'BÜTÇE GİDERLERİ'!J4</f>
        <v>1274266604.76</v>
      </c>
      <c r="D25" s="69" t="str">
        <f>'BÜTÇE GİDERLERİ'!C4</f>
        <v>746.082.660,69</v>
      </c>
      <c r="E25" s="69" t="str">
        <f>'BÜTÇE GİDERLERİ'!D4</f>
        <v>135.186.790,80</v>
      </c>
      <c r="F25" s="69" t="str">
        <f>'BÜTÇE GİDERLERİ'!E4</f>
        <v>174.988.331,05</v>
      </c>
      <c r="G25" s="69" t="str">
        <f>'BÜTÇE GİDERLERİ'!F4</f>
        <v>69.696.029,43</v>
      </c>
      <c r="H25" s="69" t="str">
        <f>'BÜTÇE GİDERLERİ'!G4</f>
        <v>123.792.957,79</v>
      </c>
      <c r="I25" s="69" t="str">
        <f>'BÜTÇE GİDERLERİ'!H4</f>
        <v>24.519.835,00</v>
      </c>
      <c r="J25" s="69">
        <f>'BÜTÇE GİDERLERİ'!I4</f>
        <v>0</v>
      </c>
    </row>
    <row r="26" spans="2:10" ht="34.5" customHeight="1" thickBot="1" x14ac:dyDescent="0.3">
      <c r="B26" s="34" t="s">
        <v>4</v>
      </c>
      <c r="C26" s="69">
        <f>'BÜTÇE GİDERLERİ'!J22</f>
        <v>746575324.42000008</v>
      </c>
      <c r="D26" s="69">
        <f>'BÜTÇE GİDERLERİ'!C22</f>
        <v>575919308.56999993</v>
      </c>
      <c r="E26" s="69">
        <f>'BÜTÇE GİDERLERİ'!D22</f>
        <v>89387388.660000011</v>
      </c>
      <c r="F26" s="69">
        <f>'BÜTÇE GİDERLERİ'!E22</f>
        <v>62171223.43</v>
      </c>
      <c r="G26" s="69">
        <f>'BÜTÇE GİDERLERİ'!F22</f>
        <v>11744317.26</v>
      </c>
      <c r="H26" s="69">
        <f>'BÜTÇE GİDERLERİ'!G22</f>
        <v>1738343.65</v>
      </c>
      <c r="I26" s="69">
        <f>'BÜTÇE GİDERLERİ'!H22</f>
        <v>5614742.8499999996</v>
      </c>
      <c r="J26" s="69">
        <f>'BÜTÇE GİDERLERİ'!I22</f>
        <v>0</v>
      </c>
    </row>
    <row r="27" spans="2:10" ht="33" customHeight="1" thickBot="1" x14ac:dyDescent="0.3">
      <c r="B27" s="34" t="s">
        <v>5</v>
      </c>
      <c r="C27" s="69">
        <f>C25+C26</f>
        <v>2020841929.1800001</v>
      </c>
      <c r="D27" s="69">
        <f t="shared" ref="D27:J27" si="5">D25+D26</f>
        <v>1322001969.26</v>
      </c>
      <c r="E27" s="69">
        <f t="shared" si="5"/>
        <v>224574179.46000004</v>
      </c>
      <c r="F27" s="69">
        <f t="shared" si="5"/>
        <v>237159554.48000002</v>
      </c>
      <c r="G27" s="69">
        <f t="shared" si="5"/>
        <v>81440346.690000013</v>
      </c>
      <c r="H27" s="69">
        <f t="shared" si="5"/>
        <v>125531301.44000001</v>
      </c>
      <c r="I27" s="69">
        <f t="shared" si="5"/>
        <v>30134577.850000001</v>
      </c>
      <c r="J27" s="69">
        <f t="shared" si="5"/>
        <v>0</v>
      </c>
    </row>
    <row r="28" spans="2:10" ht="15.75" thickBot="1" x14ac:dyDescent="0.3"/>
    <row r="29" spans="2:10" ht="25.5" customHeight="1" thickTop="1" thickBot="1" x14ac:dyDescent="0.3">
      <c r="B29" s="130" t="s">
        <v>15</v>
      </c>
      <c r="C29" s="131"/>
      <c r="D29" s="131"/>
      <c r="E29" s="131"/>
      <c r="F29" s="132"/>
      <c r="G29" s="130" t="s">
        <v>82</v>
      </c>
      <c r="H29" s="133"/>
      <c r="I29" s="133"/>
      <c r="J29" s="134"/>
    </row>
    <row r="30" spans="2:10" ht="22.5" customHeight="1" thickBot="1" x14ac:dyDescent="0.3">
      <c r="B30" s="35"/>
      <c r="C30" s="135" t="s">
        <v>48</v>
      </c>
      <c r="D30" s="136"/>
      <c r="E30" s="137" t="s">
        <v>49</v>
      </c>
      <c r="F30" s="138"/>
      <c r="G30" s="95" t="s">
        <v>83</v>
      </c>
      <c r="H30" s="96"/>
      <c r="I30" s="97">
        <f>D27+E27</f>
        <v>1546576148.72</v>
      </c>
      <c r="J30" s="98"/>
    </row>
    <row r="31" spans="2:10" ht="27" customHeight="1" thickBot="1" x14ac:dyDescent="0.3">
      <c r="B31" s="36" t="s">
        <v>55</v>
      </c>
      <c r="C31" s="127">
        <f>'Red Ve İade'!C4:D4+'Red Ve İade'!C5:D5</f>
        <v>143595865.12</v>
      </c>
      <c r="D31" s="128"/>
      <c r="E31" s="129">
        <f>'Red Ve İade'!E4:F4+'Red Ve İade'!E5:F5</f>
        <v>1218978.8799999999</v>
      </c>
      <c r="F31" s="98"/>
      <c r="G31" s="95" t="s">
        <v>84</v>
      </c>
      <c r="H31" s="96"/>
      <c r="I31" s="97">
        <f>F27</f>
        <v>237159554.48000002</v>
      </c>
      <c r="J31" s="98"/>
    </row>
    <row r="32" spans="2:10" ht="26.25" customHeight="1" thickBot="1" x14ac:dyDescent="0.3">
      <c r="B32" s="36" t="s">
        <v>4</v>
      </c>
      <c r="C32" s="127">
        <f>SUM('Red Ve İade'!C6:D28)</f>
        <v>24542824.489999998</v>
      </c>
      <c r="D32" s="128"/>
      <c r="E32" s="129">
        <f>SUM('Red Ve İade'!E6:F28)</f>
        <v>1079.9000000000001</v>
      </c>
      <c r="F32" s="98"/>
      <c r="G32" s="95" t="s">
        <v>85</v>
      </c>
      <c r="H32" s="96"/>
      <c r="I32" s="97">
        <f>G27+H27+I27</f>
        <v>237106225.98000002</v>
      </c>
      <c r="J32" s="98"/>
    </row>
    <row r="33" spans="2:10" ht="28.5" customHeight="1" thickBot="1" x14ac:dyDescent="0.3">
      <c r="B33" s="37" t="s">
        <v>5</v>
      </c>
      <c r="C33" s="106">
        <f>C31+C32</f>
        <v>168138689.61000001</v>
      </c>
      <c r="D33" s="107"/>
      <c r="E33" s="108">
        <f>E31+E32</f>
        <v>1220058.7799999998</v>
      </c>
      <c r="F33" s="109"/>
      <c r="G33" s="110" t="s">
        <v>5</v>
      </c>
      <c r="H33" s="111"/>
      <c r="I33" s="112">
        <f>I30+I31+I32</f>
        <v>2020841929.1800001</v>
      </c>
      <c r="J33" s="109"/>
    </row>
    <row r="34" spans="2:10" ht="15.75" thickTop="1" x14ac:dyDescent="0.25"/>
    <row r="35" spans="2:10" ht="15.75" thickBot="1" x14ac:dyDescent="0.3"/>
    <row r="36" spans="2:10" ht="28.5" customHeight="1" thickBot="1" x14ac:dyDescent="0.3">
      <c r="B36" s="115" t="s">
        <v>16</v>
      </c>
      <c r="C36" s="116"/>
      <c r="D36" s="116"/>
      <c r="E36" s="116"/>
      <c r="F36" s="116"/>
      <c r="G36" s="116"/>
      <c r="H36" s="116"/>
      <c r="I36" s="116"/>
      <c r="J36" s="117"/>
    </row>
    <row r="37" spans="2:10" ht="26.25" customHeight="1" x14ac:dyDescent="0.25">
      <c r="B37" s="118" t="s">
        <v>17</v>
      </c>
      <c r="C37" s="119"/>
      <c r="D37" s="120" t="s">
        <v>18</v>
      </c>
      <c r="E37" s="121"/>
      <c r="F37" s="122" t="s">
        <v>19</v>
      </c>
      <c r="G37" s="122"/>
      <c r="H37" s="38" t="s">
        <v>5</v>
      </c>
      <c r="I37" s="113" t="s">
        <v>20</v>
      </c>
      <c r="J37" s="114"/>
    </row>
    <row r="38" spans="2:10" ht="25.5" customHeight="1" thickBot="1" x14ac:dyDescent="0.3">
      <c r="B38" s="99">
        <f>Davalar!B4</f>
        <v>2566</v>
      </c>
      <c r="C38" s="100"/>
      <c r="D38" s="101">
        <f>Davalar!D4</f>
        <v>1865</v>
      </c>
      <c r="E38" s="102"/>
      <c r="F38" s="103">
        <f>Davalar!F4</f>
        <v>575</v>
      </c>
      <c r="G38" s="103"/>
      <c r="H38" s="39">
        <f>B38+D38+F38</f>
        <v>5006</v>
      </c>
      <c r="I38" s="104">
        <f>Davalar!I4</f>
        <v>4</v>
      </c>
      <c r="J38" s="105"/>
    </row>
  </sheetData>
  <mergeCells count="83"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B10:J10"/>
    <mergeCell ref="B11:B12"/>
    <mergeCell ref="C11:D12"/>
    <mergeCell ref="E11:I11"/>
    <mergeCell ref="J11:J12"/>
    <mergeCell ref="E12:F12"/>
    <mergeCell ref="G12:H12"/>
    <mergeCell ref="C13:D13"/>
    <mergeCell ref="E13:F13"/>
    <mergeCell ref="G13:H13"/>
    <mergeCell ref="C14:D14"/>
    <mergeCell ref="E14:F14"/>
    <mergeCell ref="G14:H14"/>
    <mergeCell ref="B22:J22"/>
    <mergeCell ref="C15:D15"/>
    <mergeCell ref="E15:F15"/>
    <mergeCell ref="G15:H15"/>
    <mergeCell ref="C17:D17"/>
    <mergeCell ref="E17:F17"/>
    <mergeCell ref="G17:H17"/>
    <mergeCell ref="C19:D19"/>
    <mergeCell ref="E19:F19"/>
    <mergeCell ref="G19:H19"/>
    <mergeCell ref="I19:J19"/>
    <mergeCell ref="C20:D20"/>
    <mergeCell ref="E20:F20"/>
    <mergeCell ref="G20:H20"/>
    <mergeCell ref="I20:J20"/>
    <mergeCell ref="I17:J17"/>
    <mergeCell ref="C18:D18"/>
    <mergeCell ref="E18:F18"/>
    <mergeCell ref="G18:H18"/>
    <mergeCell ref="I18:J18"/>
    <mergeCell ref="C32:D32"/>
    <mergeCell ref="E32:F32"/>
    <mergeCell ref="G32:H32"/>
    <mergeCell ref="I32:J32"/>
    <mergeCell ref="B29:F29"/>
    <mergeCell ref="G29:J29"/>
    <mergeCell ref="C30:D30"/>
    <mergeCell ref="E30:F30"/>
    <mergeCell ref="G30:H30"/>
    <mergeCell ref="I30:J30"/>
    <mergeCell ref="C31:D31"/>
    <mergeCell ref="E31:F31"/>
    <mergeCell ref="G31:H31"/>
    <mergeCell ref="I31:J31"/>
    <mergeCell ref="B38:C38"/>
    <mergeCell ref="D38:E38"/>
    <mergeCell ref="F38:G38"/>
    <mergeCell ref="I38:J38"/>
    <mergeCell ref="C33:D33"/>
    <mergeCell ref="E33:F33"/>
    <mergeCell ref="G33:H33"/>
    <mergeCell ref="I33:J33"/>
    <mergeCell ref="I37:J37"/>
    <mergeCell ref="B36:J36"/>
    <mergeCell ref="B37:C37"/>
    <mergeCell ref="D37:E37"/>
    <mergeCell ref="F37:G37"/>
  </mergeCells>
  <pageMargins left="0.19685039370078741" right="0" top="0" bottom="0" header="0" footer="0"/>
  <pageSetup paperSize="9" scale="80" orientation="portrait" horizontalDpi="4294967295" verticalDpi="4294967295" r:id="rId1"/>
  <ignoredErrors>
    <ignoredError sqref="G5:H7 E5:F8 G8 C18:H18 E13:H13 C31:D33 E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G6" sqref="G6:H6"/>
    </sheetView>
  </sheetViews>
  <sheetFormatPr defaultRowHeight="15" x14ac:dyDescent="0.25"/>
  <cols>
    <col min="1" max="1" width="5.140625" style="1" customWidth="1"/>
    <col min="2" max="3" width="9.140625" style="1"/>
    <col min="4" max="4" width="5.140625" style="1" customWidth="1"/>
    <col min="5" max="16384" width="9.140625" style="1"/>
  </cols>
  <sheetData>
    <row r="2" spans="2:10" ht="15.75" thickBot="1" x14ac:dyDescent="0.3"/>
    <row r="3" spans="2:10" ht="35.25" customHeight="1" x14ac:dyDescent="0.25">
      <c r="B3" s="186" t="s">
        <v>2</v>
      </c>
      <c r="C3" s="187"/>
      <c r="D3" s="188"/>
      <c r="E3" s="189" t="s">
        <v>3</v>
      </c>
      <c r="F3" s="189"/>
      <c r="G3" s="189" t="s">
        <v>4</v>
      </c>
      <c r="H3" s="189"/>
      <c r="I3" s="189" t="s">
        <v>5</v>
      </c>
      <c r="J3" s="189"/>
    </row>
    <row r="4" spans="2:10" ht="32.25" customHeight="1" x14ac:dyDescent="0.25">
      <c r="B4" s="180" t="s">
        <v>6</v>
      </c>
      <c r="C4" s="181"/>
      <c r="D4" s="182"/>
      <c r="E4" s="183">
        <v>23</v>
      </c>
      <c r="F4" s="183"/>
      <c r="G4" s="183">
        <v>25</v>
      </c>
      <c r="H4" s="183"/>
      <c r="I4" s="184">
        <f>E4+G4</f>
        <v>48</v>
      </c>
      <c r="J4" s="184"/>
    </row>
    <row r="5" spans="2:10" ht="27.75" customHeight="1" x14ac:dyDescent="0.25">
      <c r="B5" s="180" t="s">
        <v>7</v>
      </c>
      <c r="C5" s="181"/>
      <c r="D5" s="182"/>
      <c r="E5" s="183">
        <v>189</v>
      </c>
      <c r="F5" s="183"/>
      <c r="G5" s="183">
        <v>196</v>
      </c>
      <c r="H5" s="183"/>
      <c r="I5" s="184">
        <f>E5+G5</f>
        <v>385</v>
      </c>
      <c r="J5" s="184"/>
    </row>
    <row r="6" spans="2:10" ht="36" customHeight="1" thickBot="1" x14ac:dyDescent="0.3">
      <c r="B6" s="175" t="s">
        <v>5</v>
      </c>
      <c r="C6" s="176"/>
      <c r="D6" s="177"/>
      <c r="E6" s="185">
        <f>E4+E5</f>
        <v>212</v>
      </c>
      <c r="F6" s="185"/>
      <c r="G6" s="185">
        <f>G4+G5</f>
        <v>221</v>
      </c>
      <c r="H6" s="185"/>
      <c r="I6" s="185">
        <f>I4+I5</f>
        <v>433</v>
      </c>
      <c r="J6" s="185"/>
    </row>
    <row r="9" spans="2:10" ht="19.5" thickBot="1" x14ac:dyDescent="0.3">
      <c r="B9" s="175" t="s">
        <v>8</v>
      </c>
      <c r="C9" s="176"/>
      <c r="D9" s="177"/>
      <c r="E9" s="178">
        <v>5</v>
      </c>
      <c r="F9" s="178"/>
      <c r="G9" s="178">
        <v>8</v>
      </c>
      <c r="H9" s="178"/>
      <c r="I9" s="179">
        <f>E9+G9</f>
        <v>13</v>
      </c>
      <c r="J9" s="179"/>
    </row>
  </sheetData>
  <sheetProtection password="CE28" sheet="1" objects="1" scenarios="1"/>
  <mergeCells count="20">
    <mergeCell ref="B3:D3"/>
    <mergeCell ref="E3:F3"/>
    <mergeCell ref="G3:H3"/>
    <mergeCell ref="I3:J3"/>
    <mergeCell ref="B4:D4"/>
    <mergeCell ref="E4:F4"/>
    <mergeCell ref="G4:H4"/>
    <mergeCell ref="I4:J4"/>
    <mergeCell ref="B9:D9"/>
    <mergeCell ref="E9:F9"/>
    <mergeCell ref="G9:H9"/>
    <mergeCell ref="I9:J9"/>
    <mergeCell ref="B5:D5"/>
    <mergeCell ref="E5:F5"/>
    <mergeCell ref="G5:H5"/>
    <mergeCell ref="I5:J5"/>
    <mergeCell ref="B6:D6"/>
    <mergeCell ref="E6:F6"/>
    <mergeCell ref="G6:H6"/>
    <mergeCell ref="I6:J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workbookViewId="0">
      <pane ySplit="4" topLeftCell="A5" activePane="bottomLeft" state="frozen"/>
      <selection pane="bottomLeft" activeCell="L26" sqref="L26"/>
    </sheetView>
  </sheetViews>
  <sheetFormatPr defaultRowHeight="15" x14ac:dyDescent="0.25"/>
  <cols>
    <col min="1" max="1" width="3" style="1" customWidth="1"/>
    <col min="2" max="2" width="23" style="1" customWidth="1"/>
    <col min="3" max="9" width="9.140625" style="1"/>
    <col min="10" max="10" width="16.140625" style="1" customWidth="1"/>
    <col min="11" max="16384" width="9.140625" style="1"/>
  </cols>
  <sheetData>
    <row r="2" spans="2:10" ht="30" customHeight="1" thickBot="1" x14ac:dyDescent="0.3">
      <c r="B2" s="219" t="s">
        <v>50</v>
      </c>
      <c r="C2" s="219"/>
      <c r="D2" s="219"/>
      <c r="E2" s="219"/>
      <c r="F2" s="219"/>
      <c r="G2" s="219"/>
      <c r="H2" s="219"/>
      <c r="I2" s="219"/>
      <c r="J2" s="219"/>
    </row>
    <row r="3" spans="2:10" ht="30" customHeight="1" thickBot="1" x14ac:dyDescent="0.3">
      <c r="B3" s="220"/>
      <c r="C3" s="220" t="s">
        <v>51</v>
      </c>
      <c r="D3" s="222"/>
      <c r="E3" s="225" t="s">
        <v>53</v>
      </c>
      <c r="F3" s="226"/>
      <c r="G3" s="226"/>
      <c r="H3" s="226"/>
      <c r="I3" s="226"/>
      <c r="J3" s="227" t="s">
        <v>54</v>
      </c>
    </row>
    <row r="4" spans="2:10" ht="31.5" customHeight="1" thickBot="1" x14ac:dyDescent="0.3">
      <c r="B4" s="221"/>
      <c r="C4" s="223"/>
      <c r="D4" s="224"/>
      <c r="E4" s="225" t="s">
        <v>9</v>
      </c>
      <c r="F4" s="226"/>
      <c r="G4" s="225" t="s">
        <v>10</v>
      </c>
      <c r="H4" s="226"/>
      <c r="I4" s="2" t="s">
        <v>52</v>
      </c>
      <c r="J4" s="228"/>
    </row>
    <row r="5" spans="2:10" ht="24.95" customHeight="1" thickBot="1" x14ac:dyDescent="0.3">
      <c r="B5" s="3" t="s">
        <v>44</v>
      </c>
      <c r="C5" s="216">
        <v>1274266604.76</v>
      </c>
      <c r="D5" s="217"/>
      <c r="E5" s="210">
        <v>232631942.84</v>
      </c>
      <c r="F5" s="218"/>
      <c r="G5" s="210">
        <v>162479485.47999999</v>
      </c>
      <c r="H5" s="218"/>
      <c r="I5" s="8">
        <f>IF(G5&lt;1,"",G5/E5)</f>
        <v>0.69844013464544041</v>
      </c>
      <c r="J5" s="8">
        <f>IF(G5&lt;1,"",IF(C5&lt;1,"",(G5/C5)))</f>
        <v>0.12750823483332357</v>
      </c>
    </row>
    <row r="6" spans="2:10" ht="24.95" customHeight="1" thickBot="1" x14ac:dyDescent="0.3">
      <c r="B6" s="4" t="s">
        <v>45</v>
      </c>
      <c r="C6" s="191">
        <v>0</v>
      </c>
      <c r="D6" s="192"/>
      <c r="E6" s="191">
        <v>851980195.90999997</v>
      </c>
      <c r="F6" s="191"/>
      <c r="G6" s="191">
        <v>483745121.80000001</v>
      </c>
      <c r="H6" s="191"/>
      <c r="I6" s="8">
        <f t="shared" ref="I6:I31" si="0">IF(G6&lt;1,"",G6/E6)</f>
        <v>0.56778916237989774</v>
      </c>
      <c r="J6" s="8" t="str">
        <f t="shared" ref="J6:J31" si="1">IF(G6&lt;1,"",IF(C6&lt;1,"",(G6/C6)))</f>
        <v/>
      </c>
    </row>
    <row r="7" spans="2:10" ht="24.95" customHeight="1" thickBot="1" x14ac:dyDescent="0.3">
      <c r="B7" s="5" t="s">
        <v>46</v>
      </c>
      <c r="C7" s="191">
        <v>0</v>
      </c>
      <c r="D7" s="192"/>
      <c r="E7" s="191">
        <v>619573382.23000002</v>
      </c>
      <c r="F7" s="191"/>
      <c r="G7" s="191">
        <v>341475974.83999997</v>
      </c>
      <c r="H7" s="191"/>
      <c r="I7" s="8">
        <f t="shared" si="0"/>
        <v>0.55114694180525037</v>
      </c>
      <c r="J7" s="8" t="str">
        <f t="shared" si="1"/>
        <v/>
      </c>
    </row>
    <row r="8" spans="2:10" ht="24.95" customHeight="1" thickBot="1" x14ac:dyDescent="0.3">
      <c r="B8" s="6" t="s">
        <v>21</v>
      </c>
      <c r="C8" s="210">
        <v>14172532.33</v>
      </c>
      <c r="D8" s="210"/>
      <c r="E8" s="210">
        <v>12619124.710000001</v>
      </c>
      <c r="F8" s="210"/>
      <c r="G8" s="210">
        <v>9185189.1400000006</v>
      </c>
      <c r="H8" s="210"/>
      <c r="I8" s="8">
        <f t="shared" si="0"/>
        <v>0.72787846630291364</v>
      </c>
      <c r="J8" s="8">
        <f t="shared" si="1"/>
        <v>0.64809794933803477</v>
      </c>
    </row>
    <row r="9" spans="2:10" ht="24.95" customHeight="1" thickBot="1" x14ac:dyDescent="0.3">
      <c r="B9" s="6" t="s">
        <v>22</v>
      </c>
      <c r="C9" s="210">
        <v>13583514.039999999</v>
      </c>
      <c r="D9" s="210"/>
      <c r="E9" s="210">
        <v>8717612.2599999998</v>
      </c>
      <c r="F9" s="210"/>
      <c r="G9" s="210">
        <v>3203100.26</v>
      </c>
      <c r="H9" s="210"/>
      <c r="I9" s="8">
        <f t="shared" si="0"/>
        <v>0.36742862202040627</v>
      </c>
      <c r="J9" s="8">
        <f t="shared" si="1"/>
        <v>0.2358079250014159</v>
      </c>
    </row>
    <row r="10" spans="2:10" ht="24.95" customHeight="1" thickBot="1" x14ac:dyDescent="0.3">
      <c r="B10" s="6" t="s">
        <v>23</v>
      </c>
      <c r="C10" s="191">
        <v>100086373.48999999</v>
      </c>
      <c r="D10" s="192"/>
      <c r="E10" s="214">
        <v>9722226.3699999992</v>
      </c>
      <c r="F10" s="215"/>
      <c r="G10" s="210">
        <v>9700417.6099999994</v>
      </c>
      <c r="H10" s="210"/>
      <c r="I10" s="8">
        <f t="shared" si="0"/>
        <v>0.99775681421415008</v>
      </c>
      <c r="J10" s="8">
        <f t="shared" si="1"/>
        <v>9.692046251400252E-2</v>
      </c>
    </row>
    <row r="11" spans="2:10" ht="24.95" customHeight="1" thickBot="1" x14ac:dyDescent="0.3">
      <c r="B11" s="6" t="s">
        <v>24</v>
      </c>
      <c r="C11" s="210">
        <v>63125833.229999997</v>
      </c>
      <c r="D11" s="210"/>
      <c r="E11" s="210">
        <v>6316695.3600000003</v>
      </c>
      <c r="F11" s="210"/>
      <c r="G11" s="210">
        <v>6316695.3600000003</v>
      </c>
      <c r="H11" s="210"/>
      <c r="I11" s="8">
        <f t="shared" si="0"/>
        <v>1</v>
      </c>
      <c r="J11" s="8">
        <f t="shared" si="1"/>
        <v>0.10006514032036644</v>
      </c>
    </row>
    <row r="12" spans="2:10" ht="24.95" customHeight="1" thickBot="1" x14ac:dyDescent="0.3">
      <c r="B12" s="6" t="s">
        <v>25</v>
      </c>
      <c r="C12" s="210">
        <v>18832263.329999998</v>
      </c>
      <c r="D12" s="210"/>
      <c r="E12" s="210">
        <f>4099537.09+401368.3+2853630.95</f>
        <v>7354536.3399999999</v>
      </c>
      <c r="F12" s="210"/>
      <c r="G12" s="210">
        <v>4099537.09</v>
      </c>
      <c r="H12" s="210"/>
      <c r="I12" s="8">
        <f t="shared" si="0"/>
        <v>0.5574161171389358</v>
      </c>
      <c r="J12" s="8">
        <f t="shared" si="1"/>
        <v>0.21768690348915168</v>
      </c>
    </row>
    <row r="13" spans="2:10" ht="24.95" customHeight="1" thickBot="1" x14ac:dyDescent="0.3">
      <c r="B13" s="6" t="s">
        <v>26</v>
      </c>
      <c r="C13" s="210">
        <v>22547138.149999999</v>
      </c>
      <c r="D13" s="210"/>
      <c r="E13" s="210">
        <v>34736422.390000001</v>
      </c>
      <c r="F13" s="210"/>
      <c r="G13" s="210">
        <v>12433763.140000001</v>
      </c>
      <c r="H13" s="210"/>
      <c r="I13" s="8">
        <f t="shared" si="0"/>
        <v>0.35794599110988068</v>
      </c>
      <c r="J13" s="8">
        <f t="shared" si="1"/>
        <v>0.55145637806809644</v>
      </c>
    </row>
    <row r="14" spans="2:10" ht="24.95" customHeight="1" thickBot="1" x14ac:dyDescent="0.3">
      <c r="B14" s="6" t="s">
        <v>27</v>
      </c>
      <c r="C14" s="210">
        <v>101695392.67</v>
      </c>
      <c r="D14" s="210"/>
      <c r="E14" s="210">
        <v>10210741.560000001</v>
      </c>
      <c r="F14" s="210"/>
      <c r="G14" s="210">
        <v>9694672.0099999998</v>
      </c>
      <c r="H14" s="210"/>
      <c r="I14" s="8">
        <f t="shared" si="0"/>
        <v>0.94945817138084521</v>
      </c>
      <c r="J14" s="8">
        <f t="shared" si="1"/>
        <v>9.533049389424221E-2</v>
      </c>
    </row>
    <row r="15" spans="2:10" ht="24.95" customHeight="1" thickBot="1" x14ac:dyDescent="0.3">
      <c r="B15" s="6" t="s">
        <v>28</v>
      </c>
      <c r="C15" s="210">
        <v>65909143.619999997</v>
      </c>
      <c r="D15" s="210"/>
      <c r="E15" s="210">
        <v>10705772.73</v>
      </c>
      <c r="F15" s="210"/>
      <c r="G15" s="210">
        <v>10705772.73</v>
      </c>
      <c r="H15" s="210"/>
      <c r="I15" s="8">
        <f t="shared" si="0"/>
        <v>1</v>
      </c>
      <c r="J15" s="8">
        <f t="shared" si="1"/>
        <v>0.16243228392898365</v>
      </c>
    </row>
    <row r="16" spans="2:10" ht="24.95" customHeight="1" thickBot="1" x14ac:dyDescent="0.3">
      <c r="B16" s="6" t="s">
        <v>29</v>
      </c>
      <c r="C16" s="210">
        <v>10694311.039999999</v>
      </c>
      <c r="D16" s="210"/>
      <c r="E16" s="210">
        <v>9431099.4000000004</v>
      </c>
      <c r="F16" s="210"/>
      <c r="G16" s="210">
        <v>6025460.8200000003</v>
      </c>
      <c r="H16" s="210"/>
      <c r="I16" s="8">
        <f t="shared" si="0"/>
        <v>0.63889272760713345</v>
      </c>
      <c r="J16" s="8">
        <f t="shared" si="1"/>
        <v>0.56342674132657367</v>
      </c>
    </row>
    <row r="17" spans="2:10" ht="24.95" customHeight="1" thickBot="1" x14ac:dyDescent="0.3">
      <c r="B17" s="6" t="s">
        <v>30</v>
      </c>
      <c r="C17" s="210">
        <v>12555413.32</v>
      </c>
      <c r="D17" s="210"/>
      <c r="E17" s="210">
        <v>6167186.1200000001</v>
      </c>
      <c r="F17" s="210"/>
      <c r="G17" s="210">
        <v>3129183.47</v>
      </c>
      <c r="H17" s="210"/>
      <c r="I17" s="8"/>
      <c r="J17" s="8"/>
    </row>
    <row r="18" spans="2:10" ht="24.95" customHeight="1" thickBot="1" x14ac:dyDescent="0.3">
      <c r="B18" s="6" t="s">
        <v>31</v>
      </c>
      <c r="C18" s="211">
        <v>36896031.670000002</v>
      </c>
      <c r="D18" s="212"/>
      <c r="E18" s="213">
        <v>16573088.640000001</v>
      </c>
      <c r="F18" s="210"/>
      <c r="G18" s="210">
        <v>14272926.890000001</v>
      </c>
      <c r="H18" s="210"/>
      <c r="I18" s="8">
        <f t="shared" si="0"/>
        <v>0.86121103917537489</v>
      </c>
      <c r="J18" s="8">
        <f t="shared" si="1"/>
        <v>0.38684178877711811</v>
      </c>
    </row>
    <row r="19" spans="2:10" ht="24.95" customHeight="1" thickBot="1" x14ac:dyDescent="0.3">
      <c r="B19" s="6" t="s">
        <v>32</v>
      </c>
      <c r="C19" s="192">
        <v>41868806.689999998</v>
      </c>
      <c r="D19" s="209"/>
      <c r="E19" s="192">
        <v>4403317.28</v>
      </c>
      <c r="F19" s="209"/>
      <c r="G19" s="192">
        <v>4403317.28</v>
      </c>
      <c r="H19" s="209"/>
      <c r="I19" s="8">
        <f t="shared" si="0"/>
        <v>1</v>
      </c>
      <c r="J19" s="8">
        <f t="shared" si="1"/>
        <v>0.10516940004052455</v>
      </c>
    </row>
    <row r="20" spans="2:10" ht="24.95" customHeight="1" thickBot="1" x14ac:dyDescent="0.3">
      <c r="B20" s="6" t="s">
        <v>33</v>
      </c>
      <c r="C20" s="210">
        <v>5652291.8300000001</v>
      </c>
      <c r="D20" s="210"/>
      <c r="E20" s="210">
        <v>1228691.74</v>
      </c>
      <c r="F20" s="210"/>
      <c r="G20" s="210">
        <v>949041.88</v>
      </c>
      <c r="H20" s="210"/>
      <c r="I20" s="8">
        <f t="shared" si="0"/>
        <v>0.77240030929157222</v>
      </c>
      <c r="J20" s="8">
        <f t="shared" si="1"/>
        <v>0.16790390668841315</v>
      </c>
    </row>
    <row r="21" spans="2:10" ht="24.95" customHeight="1" thickBot="1" x14ac:dyDescent="0.3">
      <c r="B21" s="6" t="s">
        <v>34</v>
      </c>
      <c r="C21" s="205">
        <v>103140502.51000001</v>
      </c>
      <c r="D21" s="206"/>
      <c r="E21" s="207">
        <v>10298757.869999999</v>
      </c>
      <c r="F21" s="208"/>
      <c r="G21" s="207">
        <v>10298757.869999999</v>
      </c>
      <c r="H21" s="208"/>
      <c r="I21" s="8">
        <f t="shared" si="0"/>
        <v>1</v>
      </c>
      <c r="J21" s="8">
        <f t="shared" si="1"/>
        <v>9.9851732533506724E-2</v>
      </c>
    </row>
    <row r="22" spans="2:10" ht="24.95" customHeight="1" thickBot="1" x14ac:dyDescent="0.3">
      <c r="B22" s="6" t="s">
        <v>35</v>
      </c>
      <c r="C22" s="203">
        <v>46399212.960000001</v>
      </c>
      <c r="D22" s="203"/>
      <c r="E22" s="203">
        <v>75655125.310000002</v>
      </c>
      <c r="F22" s="203"/>
      <c r="G22" s="203">
        <v>21306264.609999999</v>
      </c>
      <c r="H22" s="203"/>
      <c r="I22" s="8">
        <f t="shared" si="0"/>
        <v>0.28162354530108435</v>
      </c>
      <c r="J22" s="8">
        <f t="shared" si="1"/>
        <v>0.45919452617370426</v>
      </c>
    </row>
    <row r="23" spans="2:10" ht="24.95" customHeight="1" thickBot="1" x14ac:dyDescent="0.3">
      <c r="B23" s="6" t="s">
        <v>36</v>
      </c>
      <c r="C23" s="191">
        <v>23235841.759999998</v>
      </c>
      <c r="D23" s="192"/>
      <c r="E23" s="203">
        <v>6444337.6200000001</v>
      </c>
      <c r="F23" s="203"/>
      <c r="G23" s="203">
        <v>2208287.39</v>
      </c>
      <c r="H23" s="203"/>
      <c r="I23" s="8">
        <f t="shared" si="0"/>
        <v>0.34267096483998305</v>
      </c>
      <c r="J23" s="8">
        <f t="shared" si="1"/>
        <v>9.5037976795035645E-2</v>
      </c>
    </row>
    <row r="24" spans="2:10" ht="24.95" customHeight="1" thickBot="1" x14ac:dyDescent="0.3">
      <c r="B24" s="6" t="s">
        <v>37</v>
      </c>
      <c r="C24" s="204">
        <v>67535639.159999996</v>
      </c>
      <c r="D24" s="204"/>
      <c r="E24" s="204">
        <v>52222654.43</v>
      </c>
      <c r="F24" s="204"/>
      <c r="G24" s="204">
        <v>27738618.66</v>
      </c>
      <c r="H24" s="204"/>
      <c r="I24" s="8">
        <f t="shared" si="0"/>
        <v>0.53116064211521929</v>
      </c>
      <c r="J24" s="8">
        <f t="shared" si="1"/>
        <v>0.41072564063966138</v>
      </c>
    </row>
    <row r="25" spans="2:10" ht="24.95" customHeight="1" thickBot="1" x14ac:dyDescent="0.3">
      <c r="B25" s="7" t="s">
        <v>38</v>
      </c>
      <c r="C25" s="191">
        <v>0</v>
      </c>
      <c r="D25" s="192"/>
      <c r="E25" s="199">
        <v>78554798.280000001</v>
      </c>
      <c r="F25" s="199"/>
      <c r="G25" s="199">
        <v>37315069.890000001</v>
      </c>
      <c r="H25" s="199"/>
      <c r="I25" s="8">
        <f t="shared" si="0"/>
        <v>0.47501961314946678</v>
      </c>
      <c r="J25" s="8" t="str">
        <f t="shared" si="1"/>
        <v/>
      </c>
    </row>
    <row r="26" spans="2:10" ht="24.95" customHeight="1" thickBot="1" x14ac:dyDescent="0.3">
      <c r="B26" s="7" t="s">
        <v>39</v>
      </c>
      <c r="C26" s="201">
        <v>915910.83</v>
      </c>
      <c r="D26" s="201"/>
      <c r="E26" s="202">
        <v>44090516.149999999</v>
      </c>
      <c r="F26" s="202"/>
      <c r="G26" s="202">
        <v>20257777.199999999</v>
      </c>
      <c r="H26" s="202"/>
      <c r="I26" s="8">
        <f t="shared" si="0"/>
        <v>0.45945883534411741</v>
      </c>
      <c r="J26" s="8">
        <f t="shared" si="1"/>
        <v>22.117630381114722</v>
      </c>
    </row>
    <row r="27" spans="2:10" ht="24.95" customHeight="1" thickBot="1" x14ac:dyDescent="0.3">
      <c r="B27" s="7" t="s">
        <v>40</v>
      </c>
      <c r="C27" s="191">
        <v>0</v>
      </c>
      <c r="D27" s="192"/>
      <c r="E27" s="199">
        <v>88271778.549999997</v>
      </c>
      <c r="F27" s="199"/>
      <c r="G27" s="199">
        <v>43861871.780000001</v>
      </c>
      <c r="H27" s="199"/>
      <c r="I27" s="8">
        <f t="shared" si="0"/>
        <v>0.49689575196624386</v>
      </c>
      <c r="J27" s="8" t="str">
        <f t="shared" si="1"/>
        <v/>
      </c>
    </row>
    <row r="28" spans="2:10" ht="24.95" customHeight="1" thickBot="1" x14ac:dyDescent="0.3">
      <c r="B28" s="7" t="s">
        <v>41</v>
      </c>
      <c r="C28" s="191">
        <v>0</v>
      </c>
      <c r="D28" s="192"/>
      <c r="E28" s="200">
        <v>70628482.519999996</v>
      </c>
      <c r="F28" s="200"/>
      <c r="G28" s="200">
        <v>36195126</v>
      </c>
      <c r="H28" s="200"/>
      <c r="I28" s="8">
        <f t="shared" si="0"/>
        <v>0.51247208928424248</v>
      </c>
      <c r="J28" s="8" t="str">
        <f t="shared" si="1"/>
        <v/>
      </c>
    </row>
    <row r="29" spans="2:10" ht="24.95" customHeight="1" thickBot="1" x14ac:dyDescent="0.3">
      <c r="B29" s="7" t="s">
        <v>42</v>
      </c>
      <c r="C29" s="191">
        <v>0</v>
      </c>
      <c r="D29" s="192"/>
      <c r="E29" s="193">
        <v>89785336.530000001</v>
      </c>
      <c r="F29" s="193"/>
      <c r="G29" s="194">
        <v>49361196.460000001</v>
      </c>
      <c r="H29" s="194"/>
      <c r="I29" s="8">
        <f t="shared" si="0"/>
        <v>0.54976901983885673</v>
      </c>
      <c r="J29" s="8" t="str">
        <f t="shared" si="1"/>
        <v/>
      </c>
    </row>
    <row r="30" spans="2:10" ht="24.95" customHeight="1" thickBot="1" x14ac:dyDescent="0.3">
      <c r="B30" s="7" t="s">
        <v>47</v>
      </c>
      <c r="C30" s="191">
        <v>0</v>
      </c>
      <c r="D30" s="192"/>
      <c r="E30" s="195">
        <v>70795442.450000003</v>
      </c>
      <c r="F30" s="196"/>
      <c r="G30" s="197">
        <v>33274823.02</v>
      </c>
      <c r="H30" s="198"/>
      <c r="I30" s="8">
        <f t="shared" si="0"/>
        <v>0.47001363178852479</v>
      </c>
      <c r="J30" s="8" t="str">
        <f t="shared" si="1"/>
        <v/>
      </c>
    </row>
    <row r="31" spans="2:10" ht="24.95" customHeight="1" thickBot="1" x14ac:dyDescent="0.3">
      <c r="B31" s="7" t="s">
        <v>5</v>
      </c>
      <c r="C31" s="190">
        <f>SUM(C5:D30)</f>
        <v>2023112757.3899999</v>
      </c>
      <c r="D31" s="190"/>
      <c r="E31" s="190">
        <f t="shared" ref="E31" si="2">SUM(E5:F30)</f>
        <v>2429119265.5899997</v>
      </c>
      <c r="F31" s="190"/>
      <c r="G31" s="190">
        <f t="shared" ref="G31" si="3">SUM(G5:H30)</f>
        <v>1363637452.6800003</v>
      </c>
      <c r="H31" s="190"/>
      <c r="I31" s="8">
        <f t="shared" si="0"/>
        <v>0.56137114055978288</v>
      </c>
      <c r="J31" s="8">
        <f t="shared" si="1"/>
        <v>0.67402938748664565</v>
      </c>
    </row>
  </sheetData>
  <mergeCells count="88">
    <mergeCell ref="B2:J2"/>
    <mergeCell ref="B3:B4"/>
    <mergeCell ref="C3:D4"/>
    <mergeCell ref="E3:I3"/>
    <mergeCell ref="J3:J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1:D31"/>
    <mergeCell ref="E31:F31"/>
    <mergeCell ref="G31:H31"/>
    <mergeCell ref="C29:D29"/>
    <mergeCell ref="E29:F29"/>
    <mergeCell ref="G29:H29"/>
    <mergeCell ref="C30:D30"/>
    <mergeCell ref="E30:F30"/>
    <mergeCell ref="G30:H3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workbookViewId="0">
      <selection activeCell="N16" sqref="N16"/>
    </sheetView>
  </sheetViews>
  <sheetFormatPr defaultRowHeight="15" x14ac:dyDescent="0.25"/>
  <cols>
    <col min="1" max="1" width="6.7109375" style="1" customWidth="1"/>
    <col min="2" max="2" width="23.140625" style="1" customWidth="1"/>
    <col min="3" max="7" width="9.140625" style="1"/>
    <col min="8" max="8" width="10" style="1" customWidth="1"/>
    <col min="9" max="16384" width="9.140625" style="1"/>
  </cols>
  <sheetData>
    <row r="1" spans="2:10" ht="15.75" thickBot="1" x14ac:dyDescent="0.3"/>
    <row r="2" spans="2:10" ht="30" customHeight="1" thickBot="1" x14ac:dyDescent="0.3">
      <c r="B2" s="40" t="s">
        <v>11</v>
      </c>
      <c r="C2" s="235" t="s">
        <v>12</v>
      </c>
      <c r="D2" s="236"/>
      <c r="E2" s="235" t="s">
        <v>13</v>
      </c>
      <c r="F2" s="236"/>
      <c r="G2" s="235" t="s">
        <v>14</v>
      </c>
      <c r="H2" s="236"/>
      <c r="I2" s="235" t="s">
        <v>5</v>
      </c>
      <c r="J2" s="236"/>
    </row>
    <row r="3" spans="2:10" ht="24.95" customHeight="1" thickBot="1" x14ac:dyDescent="0.3">
      <c r="B3" s="4" t="s">
        <v>45</v>
      </c>
      <c r="C3" s="237">
        <v>6268</v>
      </c>
      <c r="D3" s="238"/>
      <c r="E3" s="237">
        <v>930</v>
      </c>
      <c r="F3" s="238"/>
      <c r="G3" s="237">
        <v>1430</v>
      </c>
      <c r="H3" s="238"/>
      <c r="I3" s="239">
        <f t="shared" ref="I3:I4" si="0">SUM(C3:H3)</f>
        <v>8628</v>
      </c>
      <c r="J3" s="240"/>
    </row>
    <row r="4" spans="2:10" ht="24.95" customHeight="1" thickBot="1" x14ac:dyDescent="0.3">
      <c r="B4" s="5" t="s">
        <v>46</v>
      </c>
      <c r="C4" s="237">
        <v>5961</v>
      </c>
      <c r="D4" s="238"/>
      <c r="E4" s="237">
        <v>2417</v>
      </c>
      <c r="F4" s="238"/>
      <c r="G4" s="237">
        <v>981</v>
      </c>
      <c r="H4" s="238"/>
      <c r="I4" s="239">
        <f t="shared" si="0"/>
        <v>9359</v>
      </c>
      <c r="J4" s="240"/>
    </row>
    <row r="5" spans="2:10" ht="24.95" customHeight="1" thickBot="1" x14ac:dyDescent="0.3">
      <c r="B5" s="6" t="s">
        <v>21</v>
      </c>
      <c r="C5" s="250">
        <v>348</v>
      </c>
      <c r="D5" s="251"/>
      <c r="E5" s="252">
        <v>186</v>
      </c>
      <c r="F5" s="251"/>
      <c r="G5" s="252">
        <v>63</v>
      </c>
      <c r="H5" s="251"/>
      <c r="I5" s="231">
        <f>SUM(C5:H5)</f>
        <v>597</v>
      </c>
      <c r="J5" s="230"/>
    </row>
    <row r="6" spans="2:10" ht="24.95" customHeight="1" thickBot="1" x14ac:dyDescent="0.3">
      <c r="B6" s="6" t="s">
        <v>22</v>
      </c>
      <c r="C6" s="250">
        <v>59</v>
      </c>
      <c r="D6" s="251"/>
      <c r="E6" s="252">
        <v>128</v>
      </c>
      <c r="F6" s="251"/>
      <c r="G6" s="252">
        <v>12</v>
      </c>
      <c r="H6" s="251"/>
      <c r="I6" s="231">
        <f t="shared" ref="I6:I27" si="1">SUM(C6:H6)</f>
        <v>199</v>
      </c>
      <c r="J6" s="232"/>
    </row>
    <row r="7" spans="2:10" ht="24.95" customHeight="1" thickBot="1" x14ac:dyDescent="0.3">
      <c r="B7" s="6" t="s">
        <v>23</v>
      </c>
      <c r="C7" s="233">
        <v>0</v>
      </c>
      <c r="D7" s="234"/>
      <c r="E7" s="233">
        <v>0</v>
      </c>
      <c r="F7" s="234"/>
      <c r="G7" s="233">
        <v>0</v>
      </c>
      <c r="H7" s="234"/>
      <c r="I7" s="229">
        <f t="shared" si="1"/>
        <v>0</v>
      </c>
      <c r="J7" s="230"/>
    </row>
    <row r="8" spans="2:10" ht="24.95" customHeight="1" thickBot="1" x14ac:dyDescent="0.3">
      <c r="B8" s="6" t="s">
        <v>24</v>
      </c>
      <c r="C8" s="233">
        <v>0</v>
      </c>
      <c r="D8" s="234"/>
      <c r="E8" s="233">
        <v>0</v>
      </c>
      <c r="F8" s="234"/>
      <c r="G8" s="233">
        <v>0</v>
      </c>
      <c r="H8" s="234"/>
      <c r="I8" s="229">
        <f t="shared" si="1"/>
        <v>0</v>
      </c>
      <c r="J8" s="230"/>
    </row>
    <row r="9" spans="2:10" ht="24.95" customHeight="1" thickBot="1" x14ac:dyDescent="0.3">
      <c r="B9" s="6" t="s">
        <v>25</v>
      </c>
      <c r="C9" s="250">
        <v>155</v>
      </c>
      <c r="D9" s="251"/>
      <c r="E9" s="252">
        <v>310</v>
      </c>
      <c r="F9" s="251"/>
      <c r="G9" s="252">
        <v>16</v>
      </c>
      <c r="H9" s="251"/>
      <c r="I9" s="229">
        <f t="shared" si="1"/>
        <v>481</v>
      </c>
      <c r="J9" s="230"/>
    </row>
    <row r="10" spans="2:10" ht="24.95" customHeight="1" thickBot="1" x14ac:dyDescent="0.3">
      <c r="B10" s="6" t="s">
        <v>26</v>
      </c>
      <c r="C10" s="250">
        <v>356</v>
      </c>
      <c r="D10" s="251"/>
      <c r="E10" s="252">
        <v>215</v>
      </c>
      <c r="F10" s="251"/>
      <c r="G10" s="252">
        <v>29</v>
      </c>
      <c r="H10" s="251"/>
      <c r="I10" s="229">
        <f t="shared" si="1"/>
        <v>600</v>
      </c>
      <c r="J10" s="230"/>
    </row>
    <row r="11" spans="2:10" ht="24.95" customHeight="1" thickBot="1" x14ac:dyDescent="0.3">
      <c r="B11" s="6" t="s">
        <v>27</v>
      </c>
      <c r="C11" s="233">
        <v>0</v>
      </c>
      <c r="D11" s="234"/>
      <c r="E11" s="233">
        <v>0</v>
      </c>
      <c r="F11" s="234"/>
      <c r="G11" s="233">
        <v>0</v>
      </c>
      <c r="H11" s="234"/>
      <c r="I11" s="229">
        <f t="shared" si="1"/>
        <v>0</v>
      </c>
      <c r="J11" s="230"/>
    </row>
    <row r="12" spans="2:10" ht="24.95" customHeight="1" thickBot="1" x14ac:dyDescent="0.3">
      <c r="B12" s="6" t="s">
        <v>28</v>
      </c>
      <c r="C12" s="233">
        <v>0</v>
      </c>
      <c r="D12" s="234"/>
      <c r="E12" s="233">
        <v>0</v>
      </c>
      <c r="F12" s="234"/>
      <c r="G12" s="233">
        <v>0</v>
      </c>
      <c r="H12" s="234"/>
      <c r="I12" s="229">
        <f t="shared" si="1"/>
        <v>0</v>
      </c>
      <c r="J12" s="230"/>
    </row>
    <row r="13" spans="2:10" ht="24.95" customHeight="1" thickBot="1" x14ac:dyDescent="0.3">
      <c r="B13" s="6" t="s">
        <v>29</v>
      </c>
      <c r="C13" s="250">
        <v>175</v>
      </c>
      <c r="D13" s="251"/>
      <c r="E13" s="252">
        <v>122</v>
      </c>
      <c r="F13" s="251"/>
      <c r="G13" s="252">
        <v>12</v>
      </c>
      <c r="H13" s="251"/>
      <c r="I13" s="229">
        <f t="shared" si="1"/>
        <v>309</v>
      </c>
      <c r="J13" s="230"/>
    </row>
    <row r="14" spans="2:10" ht="24.95" customHeight="1" thickBot="1" x14ac:dyDescent="0.3">
      <c r="B14" s="6" t="s">
        <v>30</v>
      </c>
      <c r="C14" s="250">
        <v>100</v>
      </c>
      <c r="D14" s="251"/>
      <c r="E14" s="252">
        <v>154</v>
      </c>
      <c r="F14" s="251"/>
      <c r="G14" s="252">
        <v>15</v>
      </c>
      <c r="H14" s="251"/>
      <c r="I14" s="229">
        <f t="shared" si="1"/>
        <v>269</v>
      </c>
      <c r="J14" s="230"/>
    </row>
    <row r="15" spans="2:10" ht="24.95" customHeight="1" thickBot="1" x14ac:dyDescent="0.3">
      <c r="B15" s="6" t="s">
        <v>31</v>
      </c>
      <c r="C15" s="250">
        <v>394</v>
      </c>
      <c r="D15" s="251"/>
      <c r="E15" s="252">
        <v>459</v>
      </c>
      <c r="F15" s="251"/>
      <c r="G15" s="252">
        <v>108</v>
      </c>
      <c r="H15" s="251"/>
      <c r="I15" s="229">
        <f t="shared" si="1"/>
        <v>961</v>
      </c>
      <c r="J15" s="230"/>
    </row>
    <row r="16" spans="2:10" ht="24.95" customHeight="1" thickBot="1" x14ac:dyDescent="0.3">
      <c r="B16" s="6" t="s">
        <v>32</v>
      </c>
      <c r="C16" s="233">
        <v>0</v>
      </c>
      <c r="D16" s="234"/>
      <c r="E16" s="233">
        <v>0</v>
      </c>
      <c r="F16" s="234"/>
      <c r="G16" s="233">
        <v>0</v>
      </c>
      <c r="H16" s="234"/>
      <c r="I16" s="229">
        <f t="shared" si="1"/>
        <v>0</v>
      </c>
      <c r="J16" s="230"/>
    </row>
    <row r="17" spans="2:10" ht="24.95" customHeight="1" thickBot="1" x14ac:dyDescent="0.3">
      <c r="B17" s="6" t="s">
        <v>33</v>
      </c>
      <c r="C17" s="250">
        <v>20</v>
      </c>
      <c r="D17" s="251"/>
      <c r="E17" s="252">
        <v>38</v>
      </c>
      <c r="F17" s="251"/>
      <c r="G17" s="252">
        <v>6</v>
      </c>
      <c r="H17" s="251"/>
      <c r="I17" s="229">
        <f t="shared" si="1"/>
        <v>64</v>
      </c>
      <c r="J17" s="230"/>
    </row>
    <row r="18" spans="2:10" ht="24.95" customHeight="1" thickBot="1" x14ac:dyDescent="0.3">
      <c r="B18" s="6" t="s">
        <v>34</v>
      </c>
      <c r="C18" s="233">
        <v>0</v>
      </c>
      <c r="D18" s="234"/>
      <c r="E18" s="233">
        <v>0</v>
      </c>
      <c r="F18" s="234"/>
      <c r="G18" s="233">
        <v>0</v>
      </c>
      <c r="H18" s="234"/>
      <c r="I18" s="229">
        <f t="shared" si="1"/>
        <v>0</v>
      </c>
      <c r="J18" s="230"/>
    </row>
    <row r="19" spans="2:10" ht="24.95" customHeight="1" thickBot="1" x14ac:dyDescent="0.3">
      <c r="B19" s="6" t="s">
        <v>35</v>
      </c>
      <c r="C19" s="253">
        <v>857</v>
      </c>
      <c r="D19" s="253"/>
      <c r="E19" s="253">
        <v>404</v>
      </c>
      <c r="F19" s="253"/>
      <c r="G19" s="253">
        <v>148</v>
      </c>
      <c r="H19" s="253"/>
      <c r="I19" s="229">
        <f t="shared" si="1"/>
        <v>1409</v>
      </c>
      <c r="J19" s="230"/>
    </row>
    <row r="20" spans="2:10" ht="24.95" customHeight="1" thickBot="1" x14ac:dyDescent="0.3">
      <c r="B20" s="6" t="s">
        <v>36</v>
      </c>
      <c r="C20" s="247">
        <v>259</v>
      </c>
      <c r="D20" s="248"/>
      <c r="E20" s="249">
        <v>297</v>
      </c>
      <c r="F20" s="248"/>
      <c r="G20" s="249">
        <v>84</v>
      </c>
      <c r="H20" s="248"/>
      <c r="I20" s="229">
        <f t="shared" si="1"/>
        <v>640</v>
      </c>
      <c r="J20" s="230"/>
    </row>
    <row r="21" spans="2:10" ht="24.95" customHeight="1" thickBot="1" x14ac:dyDescent="0.3">
      <c r="B21" s="6" t="s">
        <v>37</v>
      </c>
      <c r="C21" s="250">
        <v>598</v>
      </c>
      <c r="D21" s="251"/>
      <c r="E21" s="252">
        <v>683</v>
      </c>
      <c r="F21" s="251"/>
      <c r="G21" s="252">
        <v>91</v>
      </c>
      <c r="H21" s="251"/>
      <c r="I21" s="229">
        <f t="shared" si="1"/>
        <v>1372</v>
      </c>
      <c r="J21" s="230"/>
    </row>
    <row r="22" spans="2:10" ht="24.95" customHeight="1" thickBot="1" x14ac:dyDescent="0.3">
      <c r="B22" s="7" t="s">
        <v>38</v>
      </c>
      <c r="C22" s="246">
        <v>747</v>
      </c>
      <c r="D22" s="246"/>
      <c r="E22" s="243">
        <v>703</v>
      </c>
      <c r="F22" s="243"/>
      <c r="G22" s="243">
        <v>310</v>
      </c>
      <c r="H22" s="243"/>
      <c r="I22" s="229">
        <f t="shared" si="1"/>
        <v>1760</v>
      </c>
      <c r="J22" s="230"/>
    </row>
    <row r="23" spans="2:10" ht="24.95" customHeight="1" thickBot="1" x14ac:dyDescent="0.3">
      <c r="B23" s="7" t="s">
        <v>39</v>
      </c>
      <c r="C23" s="243">
        <v>671</v>
      </c>
      <c r="D23" s="243"/>
      <c r="E23" s="243">
        <v>574</v>
      </c>
      <c r="F23" s="243"/>
      <c r="G23" s="243">
        <v>136</v>
      </c>
      <c r="H23" s="243"/>
      <c r="I23" s="229">
        <f t="shared" si="1"/>
        <v>1381</v>
      </c>
      <c r="J23" s="230"/>
    </row>
    <row r="24" spans="2:10" ht="24.95" customHeight="1" thickBot="1" x14ac:dyDescent="0.3">
      <c r="B24" s="7" t="s">
        <v>40</v>
      </c>
      <c r="C24" s="243">
        <v>1427</v>
      </c>
      <c r="D24" s="243"/>
      <c r="E24" s="243">
        <v>1001</v>
      </c>
      <c r="F24" s="243"/>
      <c r="G24" s="243">
        <v>245</v>
      </c>
      <c r="H24" s="243"/>
      <c r="I24" s="229">
        <f t="shared" si="1"/>
        <v>2673</v>
      </c>
      <c r="J24" s="230"/>
    </row>
    <row r="25" spans="2:10" ht="24.95" customHeight="1" thickBot="1" x14ac:dyDescent="0.3">
      <c r="B25" s="7" t="s">
        <v>41</v>
      </c>
      <c r="C25" s="245">
        <v>1775</v>
      </c>
      <c r="D25" s="245"/>
      <c r="E25" s="245">
        <v>644</v>
      </c>
      <c r="F25" s="245"/>
      <c r="G25" s="245">
        <v>190</v>
      </c>
      <c r="H25" s="245"/>
      <c r="I25" s="229">
        <f t="shared" si="1"/>
        <v>2609</v>
      </c>
      <c r="J25" s="230"/>
    </row>
    <row r="26" spans="2:10" ht="24.95" customHeight="1" thickBot="1" x14ac:dyDescent="0.3">
      <c r="B26" s="7" t="s">
        <v>42</v>
      </c>
      <c r="C26" s="243">
        <v>1055</v>
      </c>
      <c r="D26" s="243"/>
      <c r="E26" s="243">
        <v>1139</v>
      </c>
      <c r="F26" s="243"/>
      <c r="G26" s="243">
        <v>230</v>
      </c>
      <c r="H26" s="243"/>
      <c r="I26" s="229">
        <f t="shared" si="1"/>
        <v>2424</v>
      </c>
      <c r="J26" s="230"/>
    </row>
    <row r="27" spans="2:10" ht="24.95" customHeight="1" thickBot="1" x14ac:dyDescent="0.3">
      <c r="B27" s="7" t="s">
        <v>47</v>
      </c>
      <c r="C27" s="244">
        <v>595</v>
      </c>
      <c r="D27" s="244"/>
      <c r="E27" s="244">
        <v>300</v>
      </c>
      <c r="F27" s="244"/>
      <c r="G27" s="244">
        <v>199</v>
      </c>
      <c r="H27" s="244"/>
      <c r="I27" s="229">
        <f t="shared" si="1"/>
        <v>1094</v>
      </c>
      <c r="J27" s="230"/>
    </row>
    <row r="28" spans="2:10" ht="24.95" customHeight="1" thickBot="1" x14ac:dyDescent="0.3">
      <c r="B28" s="7" t="s">
        <v>5</v>
      </c>
      <c r="C28" s="241">
        <f>SUM(C3:C27)</f>
        <v>21820</v>
      </c>
      <c r="D28" s="242"/>
      <c r="E28" s="241">
        <f t="shared" ref="E28" si="2">SUM(E3:E27)</f>
        <v>10704</v>
      </c>
      <c r="F28" s="242"/>
      <c r="G28" s="241">
        <f t="shared" ref="G28" si="3">SUM(G3:G27)</f>
        <v>4305</v>
      </c>
      <c r="H28" s="242"/>
      <c r="I28" s="231">
        <f t="shared" ref="I28" si="4">SUM(C28:H28)</f>
        <v>36829</v>
      </c>
      <c r="J28" s="230"/>
    </row>
    <row r="31" spans="2:10" ht="30.75" customHeight="1" x14ac:dyDescent="0.25"/>
    <row r="33" ht="23.25" customHeight="1" x14ac:dyDescent="0.25"/>
  </sheetData>
  <mergeCells count="108">
    <mergeCell ref="C8:D8"/>
    <mergeCell ref="E8:F8"/>
    <mergeCell ref="G8:H8"/>
    <mergeCell ref="C9:D9"/>
    <mergeCell ref="E9:F9"/>
    <mergeCell ref="G9:H9"/>
    <mergeCell ref="C5:D5"/>
    <mergeCell ref="E5:F5"/>
    <mergeCell ref="G5:H5"/>
    <mergeCell ref="C6:D6"/>
    <mergeCell ref="E6:F6"/>
    <mergeCell ref="G6:H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8:D28"/>
    <mergeCell ref="E28:F28"/>
    <mergeCell ref="G28:H28"/>
    <mergeCell ref="C26:D26"/>
    <mergeCell ref="E26:F26"/>
    <mergeCell ref="G26:H26"/>
    <mergeCell ref="C27:D27"/>
    <mergeCell ref="E27:F27"/>
    <mergeCell ref="G27:H27"/>
    <mergeCell ref="I5:J5"/>
    <mergeCell ref="I6:J6"/>
    <mergeCell ref="C7:D7"/>
    <mergeCell ref="E7:F7"/>
    <mergeCell ref="G7:H7"/>
    <mergeCell ref="I7:J7"/>
    <mergeCell ref="C2:D2"/>
    <mergeCell ref="E2:F2"/>
    <mergeCell ref="G2:H2"/>
    <mergeCell ref="C3:D3"/>
    <mergeCell ref="E3:F3"/>
    <mergeCell ref="G3:H3"/>
    <mergeCell ref="C4:D4"/>
    <mergeCell ref="E4:F4"/>
    <mergeCell ref="G4:H4"/>
    <mergeCell ref="I2:J2"/>
    <mergeCell ref="I3:J3"/>
    <mergeCell ref="I4:J4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I26:J26"/>
    <mergeCell ref="I27:J27"/>
    <mergeCell ref="I28:J28"/>
    <mergeCell ref="I20:J20"/>
    <mergeCell ref="I21:J21"/>
    <mergeCell ref="I22:J22"/>
    <mergeCell ref="I23:J23"/>
    <mergeCell ref="I24:J24"/>
    <mergeCell ref="I25:J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C6" sqref="C6:D6"/>
    </sheetView>
  </sheetViews>
  <sheetFormatPr defaultRowHeight="15" x14ac:dyDescent="0.25"/>
  <cols>
    <col min="1" max="1" width="9.140625" style="1"/>
    <col min="2" max="2" width="22.28515625" style="1" bestFit="1" customWidth="1"/>
    <col min="3" max="3" width="15.140625" style="1" customWidth="1"/>
    <col min="4" max="16384" width="9.140625" style="1"/>
  </cols>
  <sheetData>
    <row r="1" spans="2:10" ht="15.75" thickBot="1" x14ac:dyDescent="0.3"/>
    <row r="2" spans="2:10" ht="15.75" thickBot="1" x14ac:dyDescent="0.3">
      <c r="B2" s="235" t="s">
        <v>15</v>
      </c>
      <c r="C2" s="236"/>
      <c r="D2" s="236"/>
      <c r="E2" s="236"/>
      <c r="F2" s="236"/>
    </row>
    <row r="3" spans="2:10" ht="15.75" thickBot="1" x14ac:dyDescent="0.3">
      <c r="B3" s="75"/>
      <c r="C3" s="256" t="s">
        <v>48</v>
      </c>
      <c r="D3" s="236"/>
      <c r="E3" s="257" t="s">
        <v>49</v>
      </c>
      <c r="F3" s="236"/>
    </row>
    <row r="4" spans="2:10" ht="15.75" thickBot="1" x14ac:dyDescent="0.3">
      <c r="B4" s="79" t="s">
        <v>45</v>
      </c>
      <c r="C4" s="254">
        <v>66585996.880000003</v>
      </c>
      <c r="D4" s="254"/>
      <c r="E4" s="255">
        <v>1218978.8799999999</v>
      </c>
      <c r="F4" s="255"/>
    </row>
    <row r="5" spans="2:10" ht="15.75" thickBot="1" x14ac:dyDescent="0.3">
      <c r="B5" s="79" t="s">
        <v>46</v>
      </c>
      <c r="C5" s="254">
        <v>77009868.239999995</v>
      </c>
      <c r="D5" s="254"/>
      <c r="E5" s="255">
        <v>0</v>
      </c>
      <c r="F5" s="255"/>
    </row>
    <row r="6" spans="2:10" ht="15.75" thickBot="1" x14ac:dyDescent="0.3">
      <c r="B6" s="80" t="s">
        <v>21</v>
      </c>
      <c r="C6" s="254"/>
      <c r="D6" s="258"/>
      <c r="E6" s="255"/>
      <c r="F6" s="259"/>
    </row>
    <row r="7" spans="2:10" ht="15.75" thickBot="1" x14ac:dyDescent="0.3">
      <c r="B7" s="80" t="s">
        <v>22</v>
      </c>
      <c r="C7" s="260"/>
      <c r="D7" s="259"/>
      <c r="E7" s="255"/>
      <c r="F7" s="259"/>
    </row>
    <row r="8" spans="2:10" ht="15.75" thickBot="1" x14ac:dyDescent="0.3">
      <c r="B8" s="80" t="s">
        <v>23</v>
      </c>
      <c r="C8" s="260"/>
      <c r="D8" s="259"/>
      <c r="E8" s="255"/>
      <c r="F8" s="259"/>
    </row>
    <row r="9" spans="2:10" ht="15.75" thickBot="1" x14ac:dyDescent="0.3">
      <c r="B9" s="80" t="s">
        <v>24</v>
      </c>
      <c r="C9" s="260"/>
      <c r="D9" s="259"/>
      <c r="E9" s="255"/>
      <c r="F9" s="259"/>
    </row>
    <row r="10" spans="2:10" ht="15.75" thickBot="1" x14ac:dyDescent="0.3">
      <c r="B10" s="80" t="s">
        <v>25</v>
      </c>
      <c r="C10" s="260"/>
      <c r="D10" s="259"/>
      <c r="E10" s="255"/>
      <c r="F10" s="259"/>
    </row>
    <row r="11" spans="2:10" ht="15.75" thickBot="1" x14ac:dyDescent="0.3">
      <c r="B11" s="80" t="s">
        <v>26</v>
      </c>
      <c r="C11" s="261">
        <v>185.18</v>
      </c>
      <c r="D11" s="262"/>
      <c r="E11" s="263">
        <v>0</v>
      </c>
      <c r="F11" s="264"/>
      <c r="J11" s="70"/>
    </row>
    <row r="12" spans="2:10" ht="15.75" thickBot="1" x14ac:dyDescent="0.3">
      <c r="B12" s="80" t="s">
        <v>27</v>
      </c>
      <c r="C12" s="260"/>
      <c r="D12" s="259"/>
      <c r="E12" s="255"/>
      <c r="F12" s="259"/>
    </row>
    <row r="13" spans="2:10" ht="15.75" thickBot="1" x14ac:dyDescent="0.3">
      <c r="B13" s="80" t="s">
        <v>28</v>
      </c>
      <c r="C13" s="260"/>
      <c r="D13" s="259"/>
      <c r="E13" s="255"/>
      <c r="F13" s="259"/>
    </row>
    <row r="14" spans="2:10" ht="15.75" thickBot="1" x14ac:dyDescent="0.3">
      <c r="B14" s="80" t="s">
        <v>29</v>
      </c>
      <c r="C14" s="260"/>
      <c r="D14" s="259"/>
      <c r="E14" s="255"/>
      <c r="F14" s="259"/>
    </row>
    <row r="15" spans="2:10" ht="15.75" thickBot="1" x14ac:dyDescent="0.3">
      <c r="B15" s="80" t="s">
        <v>30</v>
      </c>
      <c r="C15" s="260"/>
      <c r="D15" s="259"/>
      <c r="E15" s="255"/>
      <c r="F15" s="259"/>
    </row>
    <row r="16" spans="2:10" ht="15.75" thickBot="1" x14ac:dyDescent="0.3">
      <c r="B16" s="80" t="s">
        <v>31</v>
      </c>
      <c r="C16" s="260"/>
      <c r="D16" s="259"/>
      <c r="E16" s="255"/>
      <c r="F16" s="259"/>
    </row>
    <row r="17" spans="2:14" ht="15.75" thickBot="1" x14ac:dyDescent="0.3">
      <c r="B17" s="80" t="s">
        <v>32</v>
      </c>
      <c r="C17" s="260"/>
      <c r="D17" s="259"/>
      <c r="E17" s="255"/>
      <c r="F17" s="259"/>
    </row>
    <row r="18" spans="2:14" ht="15.75" thickBot="1" x14ac:dyDescent="0.3">
      <c r="B18" s="80" t="s">
        <v>33</v>
      </c>
      <c r="C18" s="265">
        <v>177808.96</v>
      </c>
      <c r="D18" s="266"/>
      <c r="E18" s="255"/>
      <c r="F18" s="259"/>
    </row>
    <row r="19" spans="2:14" ht="15.75" thickBot="1" x14ac:dyDescent="0.3">
      <c r="B19" s="80" t="s">
        <v>34</v>
      </c>
      <c r="C19" s="260"/>
      <c r="D19" s="259"/>
      <c r="E19" s="255"/>
      <c r="F19" s="259"/>
      <c r="J19" s="70"/>
    </row>
    <row r="20" spans="2:14" ht="15.75" thickBot="1" x14ac:dyDescent="0.3">
      <c r="B20" s="80" t="s">
        <v>35</v>
      </c>
      <c r="C20" s="260"/>
      <c r="D20" s="259"/>
      <c r="E20" s="255"/>
      <c r="F20" s="259"/>
      <c r="H20" s="76"/>
      <c r="N20" s="76"/>
    </row>
    <row r="21" spans="2:14" ht="15.75" thickBot="1" x14ac:dyDescent="0.3">
      <c r="B21" s="80" t="s">
        <v>36</v>
      </c>
      <c r="C21" s="260"/>
      <c r="D21" s="259"/>
      <c r="E21" s="255"/>
      <c r="F21" s="259"/>
    </row>
    <row r="22" spans="2:14" ht="15.75" thickBot="1" x14ac:dyDescent="0.3">
      <c r="B22" s="80" t="s">
        <v>37</v>
      </c>
      <c r="C22" s="267">
        <v>27647.09</v>
      </c>
      <c r="D22" s="264"/>
      <c r="E22" s="263">
        <v>184</v>
      </c>
      <c r="F22" s="264"/>
    </row>
    <row r="23" spans="2:14" ht="15.75" thickBot="1" x14ac:dyDescent="0.3">
      <c r="B23" s="79" t="s">
        <v>38</v>
      </c>
      <c r="C23" s="268">
        <v>7044575.7800000003</v>
      </c>
      <c r="D23" s="268"/>
      <c r="E23" s="255"/>
      <c r="F23" s="259"/>
    </row>
    <row r="24" spans="2:14" ht="15.75" thickBot="1" x14ac:dyDescent="0.3">
      <c r="B24" s="79" t="s">
        <v>39</v>
      </c>
      <c r="C24" s="269">
        <v>400410.83</v>
      </c>
      <c r="D24" s="269"/>
      <c r="E24" s="270">
        <v>473.41</v>
      </c>
      <c r="F24" s="270"/>
    </row>
    <row r="25" spans="2:14" ht="15.75" thickBot="1" x14ac:dyDescent="0.3">
      <c r="B25" s="79" t="s">
        <v>40</v>
      </c>
      <c r="C25" s="271"/>
      <c r="D25" s="272"/>
      <c r="E25" s="255"/>
      <c r="F25" s="259"/>
    </row>
    <row r="26" spans="2:14" ht="15.75" thickBot="1" x14ac:dyDescent="0.3">
      <c r="B26" s="79" t="s">
        <v>41</v>
      </c>
      <c r="C26" s="271"/>
      <c r="D26" s="272"/>
      <c r="E26" s="255"/>
      <c r="F26" s="259"/>
    </row>
    <row r="27" spans="2:14" ht="15.75" thickBot="1" x14ac:dyDescent="0.3">
      <c r="B27" s="79" t="s">
        <v>42</v>
      </c>
      <c r="C27" s="273">
        <v>3035021.79</v>
      </c>
      <c r="D27" s="273"/>
      <c r="E27" s="270">
        <v>422.49</v>
      </c>
      <c r="F27" s="270"/>
    </row>
    <row r="28" spans="2:14" ht="15.75" thickBot="1" x14ac:dyDescent="0.3">
      <c r="B28" s="79" t="s">
        <v>47</v>
      </c>
      <c r="C28" s="274">
        <v>13857174.859999999</v>
      </c>
      <c r="D28" s="275"/>
      <c r="E28" s="255"/>
      <c r="F28" s="259"/>
    </row>
    <row r="29" spans="2:14" ht="15.75" thickBot="1" x14ac:dyDescent="0.3">
      <c r="B29" s="79" t="s">
        <v>5</v>
      </c>
      <c r="C29" s="276">
        <f>SUM(C4:D28)</f>
        <v>168138689.61000001</v>
      </c>
      <c r="D29" s="277"/>
      <c r="E29" s="276">
        <f>SUM(E4:F28)</f>
        <v>1220058.7799999998</v>
      </c>
      <c r="F29" s="277"/>
    </row>
  </sheetData>
  <mergeCells count="55"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5:D5"/>
    <mergeCell ref="E5:F5"/>
    <mergeCell ref="B2:F2"/>
    <mergeCell ref="C3:D3"/>
    <mergeCell ref="E3:F3"/>
    <mergeCell ref="C4:D4"/>
    <mergeCell ref="E4:F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H4" sqref="H4"/>
    </sheetView>
  </sheetViews>
  <sheetFormatPr defaultRowHeight="15" x14ac:dyDescent="0.25"/>
  <cols>
    <col min="1" max="6" width="9.140625" style="1"/>
    <col min="7" max="7" width="22.85546875" style="1" customWidth="1"/>
    <col min="8" max="8" width="8.42578125" style="1" bestFit="1" customWidth="1"/>
    <col min="9" max="16384" width="9.140625" style="1"/>
  </cols>
  <sheetData>
    <row r="1" spans="2:10" ht="15.75" thickBot="1" x14ac:dyDescent="0.3"/>
    <row r="2" spans="2:10" ht="15.75" thickBot="1" x14ac:dyDescent="0.3">
      <c r="B2" s="285" t="s">
        <v>16</v>
      </c>
      <c r="C2" s="286"/>
      <c r="D2" s="286"/>
      <c r="E2" s="286"/>
      <c r="F2" s="286"/>
      <c r="G2" s="286"/>
      <c r="H2" s="286"/>
      <c r="I2" s="286"/>
      <c r="J2" s="287"/>
    </row>
    <row r="3" spans="2:10" x14ac:dyDescent="0.25">
      <c r="B3" s="288" t="s">
        <v>17</v>
      </c>
      <c r="C3" s="289"/>
      <c r="D3" s="290" t="s">
        <v>18</v>
      </c>
      <c r="E3" s="291"/>
      <c r="F3" s="292" t="s">
        <v>19</v>
      </c>
      <c r="G3" s="292"/>
      <c r="H3" s="41" t="s">
        <v>5</v>
      </c>
      <c r="I3" s="293" t="s">
        <v>20</v>
      </c>
      <c r="J3" s="294"/>
    </row>
    <row r="4" spans="2:10" ht="16.5" thickBot="1" x14ac:dyDescent="0.3">
      <c r="B4" s="278">
        <v>2566</v>
      </c>
      <c r="C4" s="279"/>
      <c r="D4" s="280">
        <v>1865</v>
      </c>
      <c r="E4" s="281"/>
      <c r="F4" s="282">
        <v>575</v>
      </c>
      <c r="G4" s="282"/>
      <c r="H4" s="9">
        <f>SUM(B4:G4)</f>
        <v>5006</v>
      </c>
      <c r="I4" s="283">
        <v>4</v>
      </c>
      <c r="J4" s="284"/>
    </row>
  </sheetData>
  <sheetProtection password="CE28" sheet="1" objects="1" scenarios="1"/>
  <mergeCells count="9">
    <mergeCell ref="B4:C4"/>
    <mergeCell ref="D4:E4"/>
    <mergeCell ref="F4:G4"/>
    <mergeCell ref="I4:J4"/>
    <mergeCell ref="B2:J2"/>
    <mergeCell ref="B3:C3"/>
    <mergeCell ref="D3:E3"/>
    <mergeCell ref="F3:G3"/>
    <mergeCell ref="I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3.85546875" style="1" customWidth="1"/>
    <col min="2" max="2" width="25.28515625" style="1" customWidth="1"/>
    <col min="3" max="3" width="18.85546875" style="1" customWidth="1"/>
    <col min="4" max="4" width="21.28515625" style="1" customWidth="1"/>
    <col min="5" max="5" width="18" style="1" customWidth="1"/>
    <col min="6" max="6" width="20.7109375" style="1" customWidth="1"/>
    <col min="7" max="7" width="17.42578125" style="1" customWidth="1"/>
    <col min="8" max="16384" width="9.140625" style="1"/>
  </cols>
  <sheetData>
    <row r="1" spans="2:7" ht="15.75" thickBot="1" x14ac:dyDescent="0.3"/>
    <row r="2" spans="2:7" ht="30" customHeight="1" thickBot="1" x14ac:dyDescent="0.3">
      <c r="B2" s="42" t="s">
        <v>43</v>
      </c>
      <c r="C2" s="43" t="s">
        <v>56</v>
      </c>
      <c r="D2" s="43" t="s">
        <v>57</v>
      </c>
      <c r="E2" s="43" t="s">
        <v>58</v>
      </c>
      <c r="F2" s="43" t="s">
        <v>59</v>
      </c>
      <c r="G2" s="44" t="s">
        <v>5</v>
      </c>
    </row>
    <row r="3" spans="2:7" ht="30" customHeight="1" thickBot="1" x14ac:dyDescent="0.3">
      <c r="B3" s="3" t="s">
        <v>44</v>
      </c>
      <c r="C3" s="47"/>
      <c r="D3" s="47"/>
      <c r="E3" s="47"/>
      <c r="F3" s="48"/>
      <c r="G3" s="49">
        <f>SUM(C3:F3)</f>
        <v>0</v>
      </c>
    </row>
    <row r="4" spans="2:7" ht="30" customHeight="1" thickBot="1" x14ac:dyDescent="0.3">
      <c r="B4" s="4" t="s">
        <v>45</v>
      </c>
      <c r="C4" s="50"/>
      <c r="D4" s="50"/>
      <c r="E4" s="50"/>
      <c r="F4" s="48"/>
      <c r="G4" s="49">
        <f t="shared" ref="G4:G28" si="0">SUM(C4:F4)</f>
        <v>0</v>
      </c>
    </row>
    <row r="5" spans="2:7" ht="30" customHeight="1" thickBot="1" x14ac:dyDescent="0.3">
      <c r="B5" s="5" t="s">
        <v>46</v>
      </c>
      <c r="C5" s="51"/>
      <c r="D5" s="51"/>
      <c r="E5" s="51"/>
      <c r="F5" s="48"/>
      <c r="G5" s="49">
        <f t="shared" si="0"/>
        <v>0</v>
      </c>
    </row>
    <row r="6" spans="2:7" ht="30" customHeight="1" thickBot="1" x14ac:dyDescent="0.3">
      <c r="B6" s="6" t="s">
        <v>21</v>
      </c>
      <c r="C6" s="47"/>
      <c r="D6" s="47"/>
      <c r="E6" s="47"/>
      <c r="F6" s="52"/>
      <c r="G6" s="49">
        <f t="shared" si="0"/>
        <v>0</v>
      </c>
    </row>
    <row r="7" spans="2:7" ht="30" customHeight="1" thickBot="1" x14ac:dyDescent="0.3">
      <c r="B7" s="6" t="s">
        <v>22</v>
      </c>
      <c r="C7" s="47">
        <v>1090591.69</v>
      </c>
      <c r="D7" s="47">
        <v>4463406.6500000004</v>
      </c>
      <c r="E7" s="47"/>
      <c r="F7" s="52">
        <v>2773852.44</v>
      </c>
      <c r="G7" s="49">
        <f t="shared" si="0"/>
        <v>8327850.7799999993</v>
      </c>
    </row>
    <row r="8" spans="2:7" ht="30" customHeight="1" thickBot="1" x14ac:dyDescent="0.3">
      <c r="B8" s="6" t="s">
        <v>23</v>
      </c>
      <c r="C8" s="47"/>
      <c r="D8" s="47"/>
      <c r="E8" s="47"/>
      <c r="F8" s="52"/>
      <c r="G8" s="49">
        <f t="shared" si="0"/>
        <v>0</v>
      </c>
    </row>
    <row r="9" spans="2:7" ht="30" customHeight="1" thickBot="1" x14ac:dyDescent="0.3">
      <c r="B9" s="6" t="s">
        <v>24</v>
      </c>
      <c r="C9" s="47"/>
      <c r="D9" s="47"/>
      <c r="E9" s="47"/>
      <c r="F9" s="52"/>
      <c r="G9" s="49">
        <f t="shared" si="0"/>
        <v>0</v>
      </c>
    </row>
    <row r="10" spans="2:7" ht="30" customHeight="1" thickBot="1" x14ac:dyDescent="0.3">
      <c r="B10" s="6" t="s">
        <v>25</v>
      </c>
      <c r="C10" s="47"/>
      <c r="D10" s="47"/>
      <c r="E10" s="47"/>
      <c r="F10" s="52"/>
      <c r="G10" s="49">
        <f t="shared" si="0"/>
        <v>0</v>
      </c>
    </row>
    <row r="11" spans="2:7" ht="30" customHeight="1" thickBot="1" x14ac:dyDescent="0.3">
      <c r="B11" s="6" t="s">
        <v>26</v>
      </c>
      <c r="C11" s="47"/>
      <c r="D11" s="47"/>
      <c r="E11" s="47"/>
      <c r="F11" s="52"/>
      <c r="G11" s="49">
        <f t="shared" si="0"/>
        <v>0</v>
      </c>
    </row>
    <row r="12" spans="2:7" ht="30" customHeight="1" thickBot="1" x14ac:dyDescent="0.3">
      <c r="B12" s="6" t="s">
        <v>27</v>
      </c>
      <c r="C12" s="47"/>
      <c r="D12" s="47"/>
      <c r="E12" s="47"/>
      <c r="F12" s="52"/>
      <c r="G12" s="49">
        <f t="shared" si="0"/>
        <v>0</v>
      </c>
    </row>
    <row r="13" spans="2:7" ht="30" customHeight="1" thickBot="1" x14ac:dyDescent="0.3">
      <c r="B13" s="6" t="s">
        <v>28</v>
      </c>
      <c r="C13" s="47"/>
      <c r="D13" s="47"/>
      <c r="E13" s="47"/>
      <c r="F13" s="52"/>
      <c r="G13" s="49">
        <f t="shared" si="0"/>
        <v>0</v>
      </c>
    </row>
    <row r="14" spans="2:7" ht="30" customHeight="1" thickBot="1" x14ac:dyDescent="0.3">
      <c r="B14" s="6" t="s">
        <v>29</v>
      </c>
      <c r="C14" s="47"/>
      <c r="D14" s="47"/>
      <c r="E14" s="47"/>
      <c r="F14" s="52"/>
      <c r="G14" s="49">
        <f t="shared" si="0"/>
        <v>0</v>
      </c>
    </row>
    <row r="15" spans="2:7" ht="30" customHeight="1" thickBot="1" x14ac:dyDescent="0.3">
      <c r="B15" s="6" t="s">
        <v>30</v>
      </c>
      <c r="C15" s="47"/>
      <c r="D15" s="47"/>
      <c r="E15" s="47"/>
      <c r="F15" s="52"/>
      <c r="G15" s="49">
        <f t="shared" si="0"/>
        <v>0</v>
      </c>
    </row>
    <row r="16" spans="2:7" ht="30" customHeight="1" thickBot="1" x14ac:dyDescent="0.3">
      <c r="B16" s="6" t="s">
        <v>31</v>
      </c>
      <c r="C16" s="47"/>
      <c r="D16" s="47"/>
      <c r="E16" s="47"/>
      <c r="F16" s="52"/>
      <c r="G16" s="49">
        <f t="shared" si="0"/>
        <v>0</v>
      </c>
    </row>
    <row r="17" spans="2:7" ht="30" customHeight="1" thickBot="1" x14ac:dyDescent="0.3">
      <c r="B17" s="6" t="s">
        <v>32</v>
      </c>
      <c r="C17" s="53">
        <v>0</v>
      </c>
      <c r="D17" s="47">
        <v>0</v>
      </c>
      <c r="E17" s="54">
        <v>0</v>
      </c>
      <c r="F17" s="52">
        <v>3678567.92</v>
      </c>
      <c r="G17" s="49">
        <f t="shared" si="0"/>
        <v>3678567.92</v>
      </c>
    </row>
    <row r="18" spans="2:7" ht="30" customHeight="1" thickBot="1" x14ac:dyDescent="0.3">
      <c r="B18" s="6" t="s">
        <v>33</v>
      </c>
      <c r="C18" s="55"/>
      <c r="D18" s="47"/>
      <c r="E18" s="55"/>
      <c r="F18" s="52"/>
      <c r="G18" s="49">
        <f t="shared" si="0"/>
        <v>0</v>
      </c>
    </row>
    <row r="19" spans="2:7" ht="30" customHeight="1" thickBot="1" x14ac:dyDescent="0.3">
      <c r="B19" s="6" t="s">
        <v>34</v>
      </c>
      <c r="C19" s="47"/>
      <c r="D19" s="47"/>
      <c r="E19" s="47"/>
      <c r="F19" s="52"/>
      <c r="G19" s="49">
        <f t="shared" si="0"/>
        <v>0</v>
      </c>
    </row>
    <row r="20" spans="2:7" ht="30" customHeight="1" thickBot="1" x14ac:dyDescent="0.3">
      <c r="B20" s="6" t="s">
        <v>35</v>
      </c>
      <c r="C20" s="47"/>
      <c r="D20" s="47"/>
      <c r="E20" s="47"/>
      <c r="F20" s="52"/>
      <c r="G20" s="49">
        <f t="shared" si="0"/>
        <v>0</v>
      </c>
    </row>
    <row r="21" spans="2:7" ht="30" customHeight="1" thickBot="1" x14ac:dyDescent="0.3">
      <c r="B21" s="6" t="s">
        <v>36</v>
      </c>
      <c r="C21" s="47"/>
      <c r="D21" s="47"/>
      <c r="E21" s="47"/>
      <c r="F21" s="52"/>
      <c r="G21" s="49">
        <f t="shared" si="0"/>
        <v>0</v>
      </c>
    </row>
    <row r="22" spans="2:7" ht="30" customHeight="1" thickBot="1" x14ac:dyDescent="0.3">
      <c r="B22" s="6" t="s">
        <v>37</v>
      </c>
      <c r="C22" s="56"/>
      <c r="D22" s="57"/>
      <c r="E22" s="58"/>
      <c r="F22" s="52"/>
      <c r="G22" s="49">
        <f t="shared" si="0"/>
        <v>0</v>
      </c>
    </row>
    <row r="23" spans="2:7" ht="30" customHeight="1" thickBot="1" x14ac:dyDescent="0.3">
      <c r="B23" s="7" t="s">
        <v>38</v>
      </c>
      <c r="C23" s="59"/>
      <c r="D23" s="60"/>
      <c r="E23" s="61"/>
      <c r="F23" s="52"/>
      <c r="G23" s="49">
        <f t="shared" si="0"/>
        <v>0</v>
      </c>
    </row>
    <row r="24" spans="2:7" ht="30" customHeight="1" thickBot="1" x14ac:dyDescent="0.3">
      <c r="B24" s="7" t="s">
        <v>39</v>
      </c>
      <c r="C24" s="62"/>
      <c r="D24" s="62"/>
      <c r="E24" s="62"/>
      <c r="F24" s="52"/>
      <c r="G24" s="49">
        <f t="shared" si="0"/>
        <v>0</v>
      </c>
    </row>
    <row r="25" spans="2:7" ht="30" customHeight="1" thickBot="1" x14ac:dyDescent="0.3">
      <c r="B25" s="7" t="s">
        <v>40</v>
      </c>
      <c r="C25" s="63"/>
      <c r="D25" s="62"/>
      <c r="E25" s="62"/>
      <c r="F25" s="52"/>
      <c r="G25" s="49">
        <f t="shared" si="0"/>
        <v>0</v>
      </c>
    </row>
    <row r="26" spans="2:7" ht="30" customHeight="1" thickBot="1" x14ac:dyDescent="0.3">
      <c r="B26" s="7" t="s">
        <v>41</v>
      </c>
      <c r="C26" s="64"/>
      <c r="D26" s="64"/>
      <c r="E26" s="64"/>
      <c r="F26" s="52"/>
      <c r="G26" s="49">
        <f t="shared" si="0"/>
        <v>0</v>
      </c>
    </row>
    <row r="27" spans="2:7" ht="30" customHeight="1" thickBot="1" x14ac:dyDescent="0.3">
      <c r="B27" s="7" t="s">
        <v>42</v>
      </c>
      <c r="C27" s="51"/>
      <c r="D27" s="65"/>
      <c r="E27" s="66"/>
      <c r="F27" s="52"/>
      <c r="G27" s="49">
        <f t="shared" si="0"/>
        <v>0</v>
      </c>
    </row>
    <row r="28" spans="2:7" ht="30" customHeight="1" thickBot="1" x14ac:dyDescent="0.3">
      <c r="B28" s="7" t="s">
        <v>47</v>
      </c>
      <c r="C28" s="51"/>
      <c r="D28" s="65"/>
      <c r="E28" s="66"/>
      <c r="F28" s="52"/>
      <c r="G28" s="49">
        <f t="shared" si="0"/>
        <v>0</v>
      </c>
    </row>
    <row r="29" spans="2:7" ht="30" customHeight="1" thickBot="1" x14ac:dyDescent="0.3">
      <c r="B29" s="45" t="s">
        <v>5</v>
      </c>
      <c r="C29" s="67"/>
      <c r="D29" s="67"/>
      <c r="E29" s="67"/>
      <c r="F29" s="68"/>
      <c r="G29" s="49">
        <f>SUM(G3:G28)</f>
        <v>12006418.699999999</v>
      </c>
    </row>
  </sheetData>
  <pageMargins left="0.39370078740157483" right="0" top="0.39370078740157483" bottom="0" header="0" footer="0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zoomScale="87" zoomScaleNormal="87" workbookViewId="0">
      <pane ySplit="3" topLeftCell="A13" activePane="bottomLeft" state="frozen"/>
      <selection pane="bottomLeft" activeCell="J20" sqref="J20"/>
    </sheetView>
  </sheetViews>
  <sheetFormatPr defaultRowHeight="15" x14ac:dyDescent="0.25"/>
  <cols>
    <col min="1" max="1" width="3.140625" style="1" customWidth="1"/>
    <col min="2" max="2" width="25.85546875" style="1" customWidth="1"/>
    <col min="3" max="3" width="21.85546875" style="1" customWidth="1"/>
    <col min="4" max="4" width="19" style="1" customWidth="1"/>
    <col min="5" max="5" width="19.28515625" style="1" customWidth="1"/>
    <col min="6" max="6" width="17.42578125" style="1" customWidth="1"/>
    <col min="7" max="7" width="20.42578125" style="1" customWidth="1"/>
    <col min="8" max="8" width="17.28515625" style="1" customWidth="1"/>
    <col min="9" max="9" width="15.140625" style="1" customWidth="1"/>
    <col min="10" max="10" width="22" style="1" customWidth="1"/>
    <col min="11" max="16384" width="9.140625" style="1"/>
  </cols>
  <sheetData>
    <row r="1" spans="2:10" ht="15.75" thickBot="1" x14ac:dyDescent="0.3"/>
    <row r="2" spans="2:10" ht="32.25" customHeight="1" thickBot="1" x14ac:dyDescent="0.3">
      <c r="B2" s="295" t="s">
        <v>43</v>
      </c>
      <c r="C2" s="43" t="s">
        <v>67</v>
      </c>
      <c r="D2" s="43" t="s">
        <v>68</v>
      </c>
      <c r="E2" s="43" t="s">
        <v>69</v>
      </c>
      <c r="F2" s="43" t="s">
        <v>70</v>
      </c>
      <c r="G2" s="43" t="s">
        <v>71</v>
      </c>
      <c r="H2" s="43" t="s">
        <v>72</v>
      </c>
      <c r="I2" s="43" t="s">
        <v>73</v>
      </c>
      <c r="J2" s="297" t="s">
        <v>74</v>
      </c>
    </row>
    <row r="3" spans="2:10" ht="33.75" customHeight="1" thickBot="1" x14ac:dyDescent="0.3">
      <c r="B3" s="296"/>
      <c r="C3" s="43" t="s">
        <v>60</v>
      </c>
      <c r="D3" s="43" t="s">
        <v>61</v>
      </c>
      <c r="E3" s="43" t="s">
        <v>62</v>
      </c>
      <c r="F3" s="46" t="s">
        <v>63</v>
      </c>
      <c r="G3" s="46" t="s">
        <v>64</v>
      </c>
      <c r="H3" s="46" t="s">
        <v>65</v>
      </c>
      <c r="I3" s="46" t="s">
        <v>66</v>
      </c>
      <c r="J3" s="298"/>
    </row>
    <row r="4" spans="2:10" ht="27.95" customHeight="1" thickBot="1" x14ac:dyDescent="0.3">
      <c r="B4" s="3" t="s">
        <v>44</v>
      </c>
      <c r="C4" s="91" t="s">
        <v>90</v>
      </c>
      <c r="D4" s="91" t="s">
        <v>91</v>
      </c>
      <c r="E4" s="91" t="s">
        <v>92</v>
      </c>
      <c r="F4" s="91" t="s">
        <v>93</v>
      </c>
      <c r="G4" s="91" t="s">
        <v>94</v>
      </c>
      <c r="H4" s="91" t="s">
        <v>95</v>
      </c>
      <c r="I4" s="71">
        <v>0</v>
      </c>
      <c r="J4" s="81">
        <v>1274266604.76</v>
      </c>
    </row>
    <row r="5" spans="2:10" ht="27.95" customHeight="1" thickBot="1" x14ac:dyDescent="0.3">
      <c r="B5" s="6" t="s">
        <v>21</v>
      </c>
      <c r="C5" s="71">
        <v>11383544.08</v>
      </c>
      <c r="D5" s="71">
        <v>1734818.29</v>
      </c>
      <c r="E5" s="71">
        <v>958484.25</v>
      </c>
      <c r="F5" s="71">
        <v>0</v>
      </c>
      <c r="G5" s="71">
        <v>0</v>
      </c>
      <c r="H5" s="71">
        <v>95685.71</v>
      </c>
      <c r="I5" s="71">
        <v>0</v>
      </c>
      <c r="J5" s="81">
        <f t="shared" ref="J5:J21" si="0">SUM(C5:I5)</f>
        <v>14172532.330000002</v>
      </c>
    </row>
    <row r="6" spans="2:10" ht="27.95" customHeight="1" thickBot="1" x14ac:dyDescent="0.3">
      <c r="B6" s="6" t="s">
        <v>22</v>
      </c>
      <c r="C6" s="71">
        <v>10446338.039999999</v>
      </c>
      <c r="D6" s="71">
        <v>1464367.4</v>
      </c>
      <c r="E6" s="71">
        <v>1157380.76</v>
      </c>
      <c r="F6" s="71">
        <v>0</v>
      </c>
      <c r="G6" s="71">
        <v>365466.71</v>
      </c>
      <c r="H6" s="71">
        <v>149961.13</v>
      </c>
      <c r="I6" s="71">
        <v>0</v>
      </c>
      <c r="J6" s="81">
        <f t="shared" si="0"/>
        <v>13583514.040000001</v>
      </c>
    </row>
    <row r="7" spans="2:10" ht="27.95" customHeight="1" thickBot="1" x14ac:dyDescent="0.3">
      <c r="B7" s="6" t="s">
        <v>23</v>
      </c>
      <c r="C7" s="71">
        <v>74844955.629999995</v>
      </c>
      <c r="D7" s="71">
        <v>12265530.25</v>
      </c>
      <c r="E7" s="71">
        <v>9162699.9100000001</v>
      </c>
      <c r="F7" s="71">
        <v>1706037.86</v>
      </c>
      <c r="G7" s="71">
        <v>0</v>
      </c>
      <c r="H7" s="71">
        <v>2107149.84</v>
      </c>
      <c r="I7" s="82">
        <v>0</v>
      </c>
      <c r="J7" s="81">
        <f t="shared" si="0"/>
        <v>100086373.48999999</v>
      </c>
    </row>
    <row r="8" spans="2:10" ht="27.95" customHeight="1" thickBot="1" x14ac:dyDescent="0.3">
      <c r="B8" s="6" t="s">
        <v>24</v>
      </c>
      <c r="C8" s="78">
        <v>48527728.710000001</v>
      </c>
      <c r="D8" s="78">
        <v>7939115.9100000001</v>
      </c>
      <c r="E8" s="78">
        <v>5309302.99</v>
      </c>
      <c r="F8" s="78">
        <v>837272.4</v>
      </c>
      <c r="G8" s="78">
        <v>0</v>
      </c>
      <c r="H8" s="78">
        <v>512413.22</v>
      </c>
      <c r="I8" s="78">
        <v>0</v>
      </c>
      <c r="J8" s="81">
        <f t="shared" si="0"/>
        <v>63125833.230000004</v>
      </c>
    </row>
    <row r="9" spans="2:10" ht="27.95" customHeight="1" thickBot="1" x14ac:dyDescent="0.3">
      <c r="B9" s="6" t="s">
        <v>25</v>
      </c>
      <c r="C9" s="71">
        <v>15733669.439999999</v>
      </c>
      <c r="D9" s="71">
        <v>2289538.41</v>
      </c>
      <c r="E9" s="71">
        <f>768833.19-114.25</f>
        <v>768718.94</v>
      </c>
      <c r="F9" s="71">
        <v>12000</v>
      </c>
      <c r="G9" s="71">
        <v>28336.54</v>
      </c>
      <c r="H9" s="71">
        <v>0</v>
      </c>
      <c r="I9" s="71">
        <v>0</v>
      </c>
      <c r="J9" s="81">
        <f t="shared" si="0"/>
        <v>18832263.330000002</v>
      </c>
    </row>
    <row r="10" spans="2:10" ht="27.95" customHeight="1" thickBot="1" x14ac:dyDescent="0.3">
      <c r="B10" s="6" t="s">
        <v>26</v>
      </c>
      <c r="C10" s="71">
        <v>17085105.199999999</v>
      </c>
      <c r="D10" s="72">
        <v>2712549.04</v>
      </c>
      <c r="E10" s="71">
        <v>1869913.15</v>
      </c>
      <c r="F10" s="73">
        <v>724632.14</v>
      </c>
      <c r="G10" s="74">
        <v>0</v>
      </c>
      <c r="H10" s="73">
        <v>154938.62</v>
      </c>
      <c r="I10" s="74">
        <v>0</v>
      </c>
      <c r="J10" s="81">
        <f t="shared" si="0"/>
        <v>22547138.149999999</v>
      </c>
    </row>
    <row r="11" spans="2:10" ht="27.95" customHeight="1" thickBot="1" x14ac:dyDescent="0.3">
      <c r="B11" s="6" t="s">
        <v>27</v>
      </c>
      <c r="C11" s="71">
        <v>77040351.189999998</v>
      </c>
      <c r="D11" s="71">
        <v>12619147.49</v>
      </c>
      <c r="E11" s="71">
        <v>8626911.75</v>
      </c>
      <c r="F11" s="71">
        <v>2749591.94</v>
      </c>
      <c r="G11" s="74">
        <v>0</v>
      </c>
      <c r="H11" s="71">
        <v>659390.30000000005</v>
      </c>
      <c r="I11" s="74">
        <v>0</v>
      </c>
      <c r="J11" s="81">
        <f t="shared" si="0"/>
        <v>101695392.66999999</v>
      </c>
    </row>
    <row r="12" spans="2:10" ht="27.95" customHeight="1" thickBot="1" x14ac:dyDescent="0.3">
      <c r="B12" s="6" t="s">
        <v>28</v>
      </c>
      <c r="C12" s="71">
        <v>49262416.390000001</v>
      </c>
      <c r="D12" s="71">
        <v>7794456.3399999999</v>
      </c>
      <c r="E12" s="71">
        <v>7547830.8799999999</v>
      </c>
      <c r="F12" s="71">
        <v>0</v>
      </c>
      <c r="G12" s="73">
        <v>1092296.49</v>
      </c>
      <c r="H12" s="71">
        <v>212143.52</v>
      </c>
      <c r="I12" s="74">
        <v>0</v>
      </c>
      <c r="J12" s="81">
        <f t="shared" si="0"/>
        <v>65909143.620000012</v>
      </c>
    </row>
    <row r="13" spans="2:10" ht="27.95" customHeight="1" thickBot="1" x14ac:dyDescent="0.3">
      <c r="B13" s="6" t="s">
        <v>29</v>
      </c>
      <c r="C13" s="71">
        <v>8590951.8300000001</v>
      </c>
      <c r="D13" s="71">
        <v>1352823.08</v>
      </c>
      <c r="E13" s="71">
        <v>643248.67000000004</v>
      </c>
      <c r="F13" s="71">
        <v>0</v>
      </c>
      <c r="G13" s="71">
        <v>0</v>
      </c>
      <c r="H13" s="71">
        <v>107287.46</v>
      </c>
      <c r="I13" s="71">
        <v>0</v>
      </c>
      <c r="J13" s="81">
        <f t="shared" si="0"/>
        <v>10694311.040000001</v>
      </c>
    </row>
    <row r="14" spans="2:10" ht="27.95" customHeight="1" thickBot="1" x14ac:dyDescent="0.3">
      <c r="B14" s="6" t="s">
        <v>30</v>
      </c>
      <c r="C14" s="71">
        <v>9502374.3900000006</v>
      </c>
      <c r="D14" s="83" t="s">
        <v>89</v>
      </c>
      <c r="E14" s="71">
        <v>1183211.8700000001</v>
      </c>
      <c r="F14" s="71">
        <v>452677.56</v>
      </c>
      <c r="G14" s="71">
        <v>0</v>
      </c>
      <c r="H14" s="71">
        <v>62232.12</v>
      </c>
      <c r="I14" s="71">
        <v>0</v>
      </c>
      <c r="J14" s="81">
        <f t="shared" si="0"/>
        <v>11200495.940000001</v>
      </c>
    </row>
    <row r="15" spans="2:10" ht="27.95" customHeight="1" thickBot="1" x14ac:dyDescent="0.3">
      <c r="B15" s="6" t="s">
        <v>31</v>
      </c>
      <c r="C15" s="71">
        <v>30051067.629999999</v>
      </c>
      <c r="D15" s="84">
        <v>4347104.08</v>
      </c>
      <c r="E15" s="84">
        <v>2158013.75</v>
      </c>
      <c r="F15" s="85">
        <v>245231.79</v>
      </c>
      <c r="G15" s="71">
        <v>0</v>
      </c>
      <c r="H15" s="86">
        <v>94614.42</v>
      </c>
      <c r="I15" s="71">
        <v>0</v>
      </c>
      <c r="J15" s="81">
        <f t="shared" si="0"/>
        <v>36896031.670000002</v>
      </c>
    </row>
    <row r="16" spans="2:10" ht="27.95" customHeight="1" thickBot="1" x14ac:dyDescent="0.3">
      <c r="B16" s="6" t="s">
        <v>32</v>
      </c>
      <c r="C16" s="87">
        <v>33094418.84</v>
      </c>
      <c r="D16" s="88">
        <v>4861428.3899999997</v>
      </c>
      <c r="E16" s="89">
        <v>3015686.78</v>
      </c>
      <c r="F16" s="88">
        <v>645028.77</v>
      </c>
      <c r="G16" s="88">
        <v>252243.91</v>
      </c>
      <c r="H16" s="88">
        <v>0</v>
      </c>
      <c r="I16" s="90">
        <v>0</v>
      </c>
      <c r="J16" s="81">
        <f t="shared" si="0"/>
        <v>41868806.689999998</v>
      </c>
    </row>
    <row r="17" spans="2:10" ht="27.95" customHeight="1" thickBot="1" x14ac:dyDescent="0.3">
      <c r="B17" s="6" t="s">
        <v>33</v>
      </c>
      <c r="C17" s="71">
        <v>4451143.71</v>
      </c>
      <c r="D17" s="71">
        <v>682851.09</v>
      </c>
      <c r="E17" s="71">
        <v>435886.05</v>
      </c>
      <c r="F17" s="71">
        <v>0</v>
      </c>
      <c r="G17" s="71">
        <v>0</v>
      </c>
      <c r="H17" s="71">
        <v>82410.98</v>
      </c>
      <c r="I17" s="71">
        <v>0</v>
      </c>
      <c r="J17" s="81">
        <f t="shared" si="0"/>
        <v>5652291.8300000001</v>
      </c>
    </row>
    <row r="18" spans="2:10" ht="27.95" customHeight="1" thickBot="1" x14ac:dyDescent="0.3">
      <c r="B18" s="6" t="s">
        <v>34</v>
      </c>
      <c r="C18" s="83">
        <v>78245979.780000001</v>
      </c>
      <c r="D18" s="83">
        <v>12939241.67</v>
      </c>
      <c r="E18" s="83">
        <v>10404982.289999999</v>
      </c>
      <c r="F18" s="83">
        <v>1187495.3899999999</v>
      </c>
      <c r="G18" s="71">
        <v>0</v>
      </c>
      <c r="H18" s="83">
        <v>362803.38</v>
      </c>
      <c r="I18" s="71">
        <v>0</v>
      </c>
      <c r="J18" s="81">
        <f t="shared" si="0"/>
        <v>103140502.51000001</v>
      </c>
    </row>
    <row r="19" spans="2:10" ht="27.95" customHeight="1" thickBot="1" x14ac:dyDescent="0.3">
      <c r="B19" s="6" t="s">
        <v>35</v>
      </c>
      <c r="C19" s="93">
        <v>37932961.75</v>
      </c>
      <c r="D19" s="93">
        <v>5634882.5099999998</v>
      </c>
      <c r="E19" s="93">
        <v>2550142.9</v>
      </c>
      <c r="F19" s="93">
        <v>211757.52</v>
      </c>
      <c r="G19" s="92">
        <v>0</v>
      </c>
      <c r="H19" s="93">
        <v>69468.28</v>
      </c>
      <c r="I19" s="92">
        <v>0</v>
      </c>
      <c r="J19" s="81">
        <f t="shared" si="0"/>
        <v>46399212.960000001</v>
      </c>
    </row>
    <row r="20" spans="2:10" ht="27.95" customHeight="1" thickBot="1" x14ac:dyDescent="0.3">
      <c r="B20" s="6" t="s">
        <v>36</v>
      </c>
      <c r="C20" s="94">
        <v>18533588.870000001</v>
      </c>
      <c r="D20" s="94">
        <v>2907875.62</v>
      </c>
      <c r="E20" s="94">
        <v>1448582.74</v>
      </c>
      <c r="F20" s="94">
        <v>97160.13</v>
      </c>
      <c r="G20" s="92">
        <v>0</v>
      </c>
      <c r="H20" s="94">
        <v>248634.4</v>
      </c>
      <c r="I20" s="92">
        <v>0</v>
      </c>
      <c r="J20" s="81">
        <f t="shared" si="0"/>
        <v>23235841.759999998</v>
      </c>
    </row>
    <row r="21" spans="2:10" ht="27.95" customHeight="1" thickBot="1" x14ac:dyDescent="0.3">
      <c r="B21" s="6" t="s">
        <v>37</v>
      </c>
      <c r="C21" s="83">
        <v>51192713.090000004</v>
      </c>
      <c r="D21" s="83">
        <v>7841659.0899999999</v>
      </c>
      <c r="E21" s="83">
        <v>4930225.75</v>
      </c>
      <c r="F21" s="83">
        <v>2875431.76</v>
      </c>
      <c r="G21" s="92">
        <v>0</v>
      </c>
      <c r="H21" s="83">
        <v>695609.47</v>
      </c>
      <c r="I21" s="92">
        <v>0</v>
      </c>
      <c r="J21" s="81">
        <f t="shared" si="0"/>
        <v>67535639.160000011</v>
      </c>
    </row>
    <row r="22" spans="2:10" ht="27.95" customHeight="1" thickBot="1" x14ac:dyDescent="0.3">
      <c r="B22" s="45" t="s">
        <v>5</v>
      </c>
      <c r="C22" s="81">
        <f>SUM(C5:C21)</f>
        <v>575919308.56999993</v>
      </c>
      <c r="D22" s="81">
        <f t="shared" ref="D22:I22" si="1">SUM(D5:D21)</f>
        <v>89387388.660000011</v>
      </c>
      <c r="E22" s="81">
        <f t="shared" si="1"/>
        <v>62171223.43</v>
      </c>
      <c r="F22" s="81">
        <f t="shared" si="1"/>
        <v>11744317.26</v>
      </c>
      <c r="G22" s="81">
        <f t="shared" si="1"/>
        <v>1738343.65</v>
      </c>
      <c r="H22" s="81">
        <f t="shared" si="1"/>
        <v>5614742.8499999996</v>
      </c>
      <c r="I22" s="81">
        <f t="shared" si="1"/>
        <v>0</v>
      </c>
      <c r="J22" s="81">
        <f>SUM(J5:J21)</f>
        <v>746575324.42000008</v>
      </c>
    </row>
    <row r="23" spans="2:10" x14ac:dyDescent="0.25">
      <c r="C23" s="77"/>
      <c r="D23" s="77"/>
      <c r="E23" s="77"/>
      <c r="F23" s="77"/>
      <c r="G23" s="77"/>
      <c r="H23" s="77"/>
      <c r="I23" s="77"/>
      <c r="J23" s="77"/>
    </row>
    <row r="24" spans="2:10" x14ac:dyDescent="0.25">
      <c r="C24" s="77"/>
      <c r="D24" s="77"/>
      <c r="E24" s="77"/>
      <c r="F24" s="77"/>
      <c r="G24" s="77"/>
      <c r="H24" s="77"/>
      <c r="I24" s="77"/>
      <c r="J24" s="77"/>
    </row>
  </sheetData>
  <mergeCells count="2">
    <mergeCell ref="B2:B3"/>
    <mergeCell ref="J2:J3"/>
  </mergeCells>
  <pageMargins left="0.39370078740157483" right="0" top="0.39370078740157483" bottom="0" header="0" footer="0"/>
  <pageSetup paperSize="9" scale="75" orientation="landscape" r:id="rId1"/>
  <ignoredErrors>
    <ignoredError sqref="C22:E22 F22:J22" formulaRange="1"/>
    <ignoredError sqref="C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YENİ TABLO</vt:lpstr>
      <vt:lpstr>Personel Sayıları</vt:lpstr>
      <vt:lpstr>GELİR-GİDER</vt:lpstr>
      <vt:lpstr>MÜKELLEF SAYILARI</vt:lpstr>
      <vt:lpstr>Red Ve İade</vt:lpstr>
      <vt:lpstr>Davalar</vt:lpstr>
      <vt:lpstr>BÜTÇE GELİRLERİ</vt:lpstr>
      <vt:lpstr>BÜTÇE GİDERLERİ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2018-12-14T12:10:44Z</dcterms:modified>
</cp:coreProperties>
</file>