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4575" tabRatio="919"/>
  </bookViews>
  <sheets>
    <sheet name="YENİ TABLO" sheetId="9" r:id="rId1"/>
    <sheet name="Personel Sayıları" sheetId="11" r:id="rId2"/>
    <sheet name="GELİR-GİDER" sheetId="12" r:id="rId3"/>
    <sheet name="MÜKELLEF SAYILARI" sheetId="10" r:id="rId4"/>
    <sheet name="Red Ve İade" sheetId="14" r:id="rId5"/>
    <sheet name="Davalar" sheetId="15" r:id="rId6"/>
    <sheet name="BÜTÇE GELİRLERİ" sheetId="5" r:id="rId7"/>
    <sheet name="BÜTÇE GİDERLERİ" sheetId="8" r:id="rId8"/>
  </sheets>
  <calcPr calcId="162913"/>
</workbook>
</file>

<file path=xl/calcChain.xml><?xml version="1.0" encoding="utf-8"?>
<calcChain xmlns="http://schemas.openxmlformats.org/spreadsheetml/2006/main">
  <c r="I29" i="12" l="1"/>
  <c r="J17" i="12" l="1"/>
  <c r="I17" i="12"/>
  <c r="E9" i="8" l="1"/>
  <c r="E12" i="12"/>
  <c r="I19" i="12" l="1"/>
  <c r="E28" i="10" l="1"/>
  <c r="G28" i="10"/>
  <c r="C28" i="10"/>
  <c r="J10" i="12" l="1"/>
  <c r="J11" i="12"/>
  <c r="J12" i="12"/>
  <c r="J13" i="12"/>
  <c r="J14" i="12"/>
  <c r="J15" i="12"/>
  <c r="J16" i="12"/>
  <c r="J9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I2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3" i="10"/>
  <c r="I4" i="10"/>
  <c r="I5" i="10"/>
  <c r="E31" i="12" l="1"/>
  <c r="G31" i="12"/>
  <c r="I4" i="11"/>
  <c r="I31" i="12" l="1"/>
  <c r="E29" i="14"/>
  <c r="C29" i="14"/>
  <c r="J6" i="12"/>
  <c r="J7" i="12"/>
  <c r="J8" i="12"/>
  <c r="J5" i="12"/>
  <c r="I6" i="12"/>
  <c r="I7" i="12"/>
  <c r="I8" i="12"/>
  <c r="I9" i="12"/>
  <c r="I10" i="12"/>
  <c r="I11" i="12"/>
  <c r="I12" i="12"/>
  <c r="I13" i="12"/>
  <c r="I14" i="12"/>
  <c r="I15" i="12"/>
  <c r="I16" i="12"/>
  <c r="I18" i="12"/>
  <c r="I20" i="12"/>
  <c r="I21" i="12"/>
  <c r="I22" i="12"/>
  <c r="I23" i="12"/>
  <c r="I24" i="12"/>
  <c r="I25" i="12"/>
  <c r="I26" i="12"/>
  <c r="I27" i="12"/>
  <c r="I28" i="12"/>
  <c r="I30" i="12"/>
  <c r="I5" i="12"/>
  <c r="G6" i="11"/>
  <c r="E6" i="11"/>
  <c r="I5" i="11"/>
  <c r="I6" i="11" s="1"/>
  <c r="I9" i="11"/>
  <c r="I8" i="9" s="1"/>
  <c r="G8" i="9"/>
  <c r="E8" i="9"/>
  <c r="E6" i="9"/>
  <c r="E18" i="9" l="1"/>
  <c r="I38" i="9" l="1"/>
  <c r="F38" i="9"/>
  <c r="D38" i="9"/>
  <c r="B38" i="9"/>
  <c r="H38" i="9" s="1"/>
  <c r="E32" i="9"/>
  <c r="C32" i="9"/>
  <c r="E31" i="9"/>
  <c r="C31" i="9"/>
  <c r="H25" i="9"/>
  <c r="I25" i="9"/>
  <c r="J25" i="9"/>
  <c r="G25" i="9"/>
  <c r="E25" i="9"/>
  <c r="F25" i="9"/>
  <c r="D25" i="9"/>
  <c r="E19" i="9"/>
  <c r="E20" i="9" s="1"/>
  <c r="C19" i="9"/>
  <c r="G18" i="9"/>
  <c r="C18" i="9"/>
  <c r="G14" i="9"/>
  <c r="E14" i="9"/>
  <c r="G13" i="9"/>
  <c r="E13" i="9"/>
  <c r="G6" i="9"/>
  <c r="I6" i="9" s="1"/>
  <c r="G5" i="9"/>
  <c r="E5" i="9"/>
  <c r="E7" i="9" s="1"/>
  <c r="H4" i="15"/>
  <c r="C25" i="9" l="1"/>
  <c r="E33" i="9"/>
  <c r="I13" i="9"/>
  <c r="C33" i="9"/>
  <c r="C20" i="9"/>
  <c r="I18" i="9"/>
  <c r="I14" i="9"/>
  <c r="G7" i="9"/>
  <c r="I5" i="9"/>
  <c r="I7" i="9" s="1"/>
  <c r="E15" i="9"/>
  <c r="G15" i="9"/>
  <c r="G19" i="9"/>
  <c r="G20" i="9" s="1"/>
  <c r="I19" i="9" l="1"/>
  <c r="I20" i="9" s="1"/>
  <c r="D22" i="8"/>
  <c r="E26" i="9" s="1"/>
  <c r="E27" i="9" s="1"/>
  <c r="E22" i="8"/>
  <c r="F26" i="9" s="1"/>
  <c r="F27" i="9" s="1"/>
  <c r="I31" i="9" s="1"/>
  <c r="F22" i="8"/>
  <c r="G26" i="9" s="1"/>
  <c r="G27" i="9" s="1"/>
  <c r="G22" i="8"/>
  <c r="H26" i="9" s="1"/>
  <c r="H27" i="9" s="1"/>
  <c r="H22" i="8"/>
  <c r="I26" i="9" s="1"/>
  <c r="I27" i="9" s="1"/>
  <c r="I22" i="8"/>
  <c r="J26" i="9" s="1"/>
  <c r="J27" i="9" s="1"/>
  <c r="C22" i="8"/>
  <c r="D26" i="9" s="1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3" i="5"/>
  <c r="D27" i="9" l="1"/>
  <c r="C27" i="9" s="1"/>
  <c r="C26" i="9"/>
  <c r="J22" i="8"/>
  <c r="I32" i="9"/>
  <c r="G29" i="5"/>
  <c r="I30" i="9" l="1"/>
  <c r="C14" i="9"/>
  <c r="I33" i="9"/>
  <c r="J14" i="9" l="1"/>
  <c r="C31" i="12"/>
  <c r="J31" i="12" s="1"/>
  <c r="C13" i="9"/>
  <c r="J13" i="9" s="1"/>
  <c r="C15" i="9" l="1"/>
  <c r="J15" i="9" s="1"/>
</calcChain>
</file>

<file path=xl/sharedStrings.xml><?xml version="1.0" encoding="utf-8"?>
<sst xmlns="http://schemas.openxmlformats.org/spreadsheetml/2006/main" count="241" uniqueCount="97">
  <si>
    <t>DEFTERDARLIK AYLIK BİLGİ FORMU (ÖZET)</t>
  </si>
  <si>
    <t>İLİMİZ MERKEZ VE İLÇE TEŞKİLATI PERSONEL DAĞILIMI</t>
  </si>
  <si>
    <t>PERSONEL DURUMU</t>
  </si>
  <si>
    <t>MERKEZ</t>
  </si>
  <si>
    <t>İLÇELER</t>
  </si>
  <si>
    <t>TOPLAM</t>
  </si>
  <si>
    <t>BAKANLIK ATAMALI</t>
  </si>
  <si>
    <t>VALİLİK ATAMALI</t>
  </si>
  <si>
    <t>TAŞIT DURUMU</t>
  </si>
  <si>
    <t>TAHAKKUK</t>
  </si>
  <si>
    <t>TAHSİLAT</t>
  </si>
  <si>
    <t>MÜKELLEF SAYILARI</t>
  </si>
  <si>
    <t>GERÇEK USÜL</t>
  </si>
  <si>
    <t>BASİT  USÜL</t>
  </si>
  <si>
    <t>KURUMLAR VERGİSİ</t>
  </si>
  <si>
    <t>RET VE İADELER</t>
  </si>
  <si>
    <t>DERDEST DAVALAR</t>
  </si>
  <si>
    <t>DERDEST HUKUK DAVALARI</t>
  </si>
  <si>
    <t>DERDEST CEZA DAVALARI</t>
  </si>
  <si>
    <t>İCRA TAKİP DOSYALARI</t>
  </si>
  <si>
    <t>HAZİNE AVUKATI SAYISI</t>
  </si>
  <si>
    <t>BAŞMAKÇI MALMÜD.</t>
  </si>
  <si>
    <t>BAYAT MALMÜD.</t>
  </si>
  <si>
    <t>BOLVADİN MALMÜD.</t>
  </si>
  <si>
    <t>ÇAY MALMÜD.</t>
  </si>
  <si>
    <t>ÇOBANLAR MALMÜD.</t>
  </si>
  <si>
    <t>DAZKIRI MALMÜD.</t>
  </si>
  <si>
    <t>DİNAR MALMÜD.</t>
  </si>
  <si>
    <t>EMİRDAĞ MALMÜD.</t>
  </si>
  <si>
    <t>EVCİLER MALMÜD.</t>
  </si>
  <si>
    <t>HOCALAR MALMÜD.</t>
  </si>
  <si>
    <t>İHSANİYE MALMÜD.</t>
  </si>
  <si>
    <t>İSCEHİSAR MALMÜD.</t>
  </si>
  <si>
    <t>KIZILÖREN MALMÜD.</t>
  </si>
  <si>
    <t>SANDIKLI MALMÜD.</t>
  </si>
  <si>
    <t>SİNANPAŞA MALMÜD.</t>
  </si>
  <si>
    <t>SULTANDAĞI MALMÜD.</t>
  </si>
  <si>
    <t>ŞUHUT MALMÜD.</t>
  </si>
  <si>
    <t>BOLVADİN VD.MD.</t>
  </si>
  <si>
    <t>ÇAY VD.MD.</t>
  </si>
  <si>
    <t>DİNAR VD.MD.</t>
  </si>
  <si>
    <t>EMİRDAĞ VD.MD.</t>
  </si>
  <si>
    <t>SANDIKLI VD.MD.</t>
  </si>
  <si>
    <t>SAYMANLIKLAR</t>
  </si>
  <si>
    <t>MUHASEBE MÜD.</t>
  </si>
  <si>
    <t>KOCATEPE V.D. MÜD.</t>
  </si>
  <si>
    <t>TINAZTEPE V.D. MÜD.</t>
  </si>
  <si>
    <t>İSCEHİSAR VD.MD.</t>
  </si>
  <si>
    <t>KDV</t>
  </si>
  <si>
    <t>ÖTV</t>
  </si>
  <si>
    <t>İLİMİZ MERKEZ VE İLÇE GELİR -GİDER DAĞILIMI</t>
  </si>
  <si>
    <t>BÜTÇE GİDERİ</t>
  </si>
  <si>
    <t>ORAN</t>
  </si>
  <si>
    <t>BÜTÇE GELİRLERİ</t>
  </si>
  <si>
    <t>GELİRİN GİDERİ KARŞILAMA ORANI</t>
  </si>
  <si>
    <t>İL MERKEZİ</t>
  </si>
  <si>
    <t>120
Borç Kalanı</t>
  </si>
  <si>
    <t>121
Borç Kalanı</t>
  </si>
  <si>
    <t>122
Borç Kalanı</t>
  </si>
  <si>
    <t>800
Alacak Kalanı</t>
  </si>
  <si>
    <t>Personel Giderleri</t>
  </si>
  <si>
    <t>Sosyal Güvenlik Prim Giderleri</t>
  </si>
  <si>
    <t>Mal ve Hizmet Alım Giderleri</t>
  </si>
  <si>
    <t>Cari Transferler</t>
  </si>
  <si>
    <t>Sermaye Giderleri</t>
  </si>
  <si>
    <t>Sermaye Transferleri</t>
  </si>
  <si>
    <t>Borç Verme</t>
  </si>
  <si>
    <t>830.01
Borç Artığı</t>
  </si>
  <si>
    <t>830.02
Borç Artığı</t>
  </si>
  <si>
    <t>830.03
Borç Artığı</t>
  </si>
  <si>
    <t>830.05
Borç Artığı</t>
  </si>
  <si>
    <t>830.06
Borç Artığı</t>
  </si>
  <si>
    <t>830.07
Borç Artığı</t>
  </si>
  <si>
    <t>830.08
Borç Artığı</t>
  </si>
  <si>
    <t>830 Hesap
Borç Artığı</t>
  </si>
  <si>
    <t>GENEL    TOPLAM</t>
  </si>
  <si>
    <t>TOPLAM (830)</t>
  </si>
  <si>
    <t>PERS.GİDERLERİ (830.01)</t>
  </si>
  <si>
    <t>SOS.GÜV.KUR.ÖD. (830.02)</t>
  </si>
  <si>
    <t>MAL VE HİZ.ALIM (830.03)</t>
  </si>
  <si>
    <t>CARİ TRANS. (830.05)</t>
  </si>
  <si>
    <t>BORÇ VERME (830.08)</t>
  </si>
  <si>
    <t>AYRINTILI HARCAMA</t>
  </si>
  <si>
    <t>PERSONEL GİDERLERİ (1+2)</t>
  </si>
  <si>
    <t>CARİ GİDERLER (3)</t>
  </si>
  <si>
    <t>YATIRIM GİDERLERİ (4+5+6)</t>
  </si>
  <si>
    <t>SERMAYE GİD.
(830.06)</t>
  </si>
  <si>
    <t>SERMAYE TRANSFER. (830.07)</t>
  </si>
  <si>
    <t>AFYONKARAHİSAR İL GENELİ BÜTÇE GİDERLERİ DAĞILIMI</t>
  </si>
  <si>
    <t>1.402.381.315,70</t>
  </si>
  <si>
    <t>804.785.486,96</t>
  </si>
  <si>
    <t>148.344.625,28</t>
  </si>
  <si>
    <t>200.467.523,73</t>
  </si>
  <si>
    <t>77.029.492,53</t>
  </si>
  <si>
    <t>146.194.352,20</t>
  </si>
  <si>
    <t>25.559.835,00</t>
  </si>
  <si>
    <t>DÖNEMİ: ARALIK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</si>
</sst>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T_L_-;\-* #,##0.00\ _T_L_-;_-* &quot;-&quot;??\ _T_L_-;_-@_-"/>
    <numFmt numFmtId="165" formatCode="#,##0.00\ _T_L"/>
    <numFmt numFmtId="166" formatCode="#,##0.00\ _T_L;[Red]#,##0.00\ _T_L"/>
    <numFmt numFmtId="167" formatCode="#,##0.00_ ;\-#,##0.00\ 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0"/>
      <color theme="1"/>
      <name val="Verdana"/>
      <family val="2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2"/>
      <name val="Calibri"/>
      <family val="2"/>
      <charset val="162"/>
      <scheme val="minor"/>
    </font>
    <font>
      <sz val="12"/>
      <color indexed="8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3"/>
      <color theme="1"/>
      <name val="Verdana"/>
      <family val="2"/>
      <charset val="162"/>
    </font>
    <font>
      <sz val="11"/>
      <color theme="1"/>
      <name val="Verdana"/>
      <family val="2"/>
      <charset val="162"/>
    </font>
    <font>
      <sz val="11"/>
      <color rgb="FF000000"/>
      <name val="Verdana"/>
      <family val="2"/>
      <charset val="162"/>
    </font>
    <font>
      <sz val="12"/>
      <color theme="1"/>
      <name val="Verdana"/>
      <family val="2"/>
      <charset val="162"/>
    </font>
    <font>
      <b/>
      <sz val="12"/>
      <color theme="1"/>
      <name val="Verdana"/>
      <family val="2"/>
      <charset val="162"/>
    </font>
    <font>
      <b/>
      <sz val="13"/>
      <color theme="1"/>
      <name val="Verdana"/>
      <family val="2"/>
      <charset val="162"/>
    </font>
    <font>
      <b/>
      <sz val="11"/>
      <color rgb="FF000000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8"/>
      <name val="Verdana"/>
      <family val="2"/>
      <charset val="162"/>
    </font>
    <font>
      <sz val="12"/>
      <color indexed="8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6" fillId="0" borderId="0"/>
    <xf numFmtId="0" fontId="26" fillId="0" borderId="0"/>
    <xf numFmtId="0" fontId="27" fillId="0" borderId="0"/>
    <xf numFmtId="0" fontId="15" fillId="0" borderId="0"/>
    <xf numFmtId="164" fontId="27" fillId="0" borderId="0" applyFont="0" applyFill="0" applyBorder="0" applyAlignment="0" applyProtection="0"/>
    <xf numFmtId="0" fontId="14" fillId="0" borderId="0"/>
    <xf numFmtId="0" fontId="13" fillId="0" borderId="0"/>
    <xf numFmtId="0" fontId="26" fillId="0" borderId="0"/>
    <xf numFmtId="0" fontId="26" fillId="0" borderId="0"/>
    <xf numFmtId="0" fontId="12" fillId="0" borderId="0"/>
    <xf numFmtId="164" fontId="26" fillId="0" borderId="0" applyFont="0" applyFill="0" applyBorder="0" applyAlignment="0" applyProtection="0"/>
    <xf numFmtId="0" fontId="11" fillId="0" borderId="0"/>
    <xf numFmtId="0" fontId="26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10">
    <xf numFmtId="0" fontId="0" fillId="0" borderId="0" xfId="0"/>
    <xf numFmtId="0" fontId="0" fillId="0" borderId="0" xfId="0" applyProtection="1"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 applyProtection="1">
      <alignment vertical="center" wrapText="1"/>
      <protection locked="0"/>
    </xf>
    <xf numFmtId="0" fontId="25" fillId="0" borderId="16" xfId="0" applyFont="1" applyBorder="1" applyAlignment="1" applyProtection="1">
      <alignment vertical="center"/>
      <protection locked="0"/>
    </xf>
    <xf numFmtId="0" fontId="25" fillId="0" borderId="12" xfId="0" applyFont="1" applyBorder="1" applyAlignment="1" applyProtection="1">
      <alignment vertical="center"/>
      <protection locked="0"/>
    </xf>
    <xf numFmtId="0" fontId="22" fillId="0" borderId="12" xfId="0" applyNumberFormat="1" applyFont="1" applyFill="1" applyBorder="1" applyAlignment="1" applyProtection="1">
      <alignment vertical="center"/>
      <protection locked="0"/>
    </xf>
    <xf numFmtId="0" fontId="25" fillId="0" borderId="29" xfId="0" applyFont="1" applyBorder="1" applyAlignment="1" applyProtection="1">
      <alignment vertical="center"/>
      <protection locked="0"/>
    </xf>
    <xf numFmtId="4" fontId="20" fillId="0" borderId="33" xfId="0" applyNumberFormat="1" applyFont="1" applyFill="1" applyBorder="1" applyAlignment="1" applyProtection="1">
      <alignment horizontal="center" vertical="center"/>
    </xf>
    <xf numFmtId="3" fontId="20" fillId="0" borderId="2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0" fontId="20" fillId="0" borderId="33" xfId="0" applyFont="1" applyFill="1" applyBorder="1" applyAlignment="1" applyProtection="1">
      <alignment horizontal="center" vertical="center"/>
      <protection hidden="1"/>
    </xf>
    <xf numFmtId="0" fontId="20" fillId="0" borderId="33" xfId="0" applyFont="1" applyFill="1" applyBorder="1" applyAlignment="1" applyProtection="1">
      <alignment horizontal="left" vertical="center"/>
      <protection hidden="1"/>
    </xf>
    <xf numFmtId="4" fontId="20" fillId="0" borderId="33" xfId="0" applyNumberFormat="1" applyFont="1" applyFill="1" applyBorder="1" applyAlignment="1" applyProtection="1">
      <alignment horizontal="center" vertical="center"/>
      <protection hidden="1"/>
    </xf>
    <xf numFmtId="0" fontId="20" fillId="0" borderId="9" xfId="0" applyFont="1" applyFill="1" applyBorder="1" applyAlignment="1" applyProtection="1">
      <alignment horizontal="left" vertical="center"/>
      <protection hidden="1"/>
    </xf>
    <xf numFmtId="0" fontId="20" fillId="0" borderId="31" xfId="0" applyFont="1" applyFill="1" applyBorder="1" applyAlignment="1" applyProtection="1">
      <alignment horizontal="center" vertical="center"/>
      <protection hidden="1"/>
    </xf>
    <xf numFmtId="4" fontId="21" fillId="0" borderId="31" xfId="0" applyNumberFormat="1" applyFont="1" applyFill="1" applyBorder="1" applyAlignment="1" applyProtection="1">
      <alignment horizontal="right" vertical="center"/>
      <protection hidden="1"/>
    </xf>
    <xf numFmtId="4" fontId="20" fillId="0" borderId="31" xfId="0" applyNumberFormat="1" applyFont="1" applyFill="1" applyBorder="1" applyAlignment="1" applyProtection="1">
      <alignment horizontal="center" vertical="center"/>
      <protection hidden="1"/>
    </xf>
    <xf numFmtId="0" fontId="16" fillId="0" borderId="22" xfId="0" applyFont="1" applyFill="1" applyBorder="1" applyAlignment="1" applyProtection="1">
      <alignment horizontal="center" vertical="center" wrapText="1"/>
      <protection hidden="1"/>
    </xf>
    <xf numFmtId="0" fontId="16" fillId="0" borderId="8" xfId="0" applyFont="1" applyFill="1" applyBorder="1" applyAlignment="1" applyProtection="1">
      <alignment horizontal="left" vertical="center"/>
      <protection hidden="1"/>
    </xf>
    <xf numFmtId="0" fontId="16" fillId="0" borderId="30" xfId="0" applyFont="1" applyFill="1" applyBorder="1" applyAlignment="1" applyProtection="1">
      <alignment horizontal="left" vertical="center"/>
      <protection hidden="1"/>
    </xf>
    <xf numFmtId="0" fontId="16" fillId="0" borderId="3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3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6" fillId="0" borderId="33" xfId="0" applyFont="1" applyFill="1" applyBorder="1" applyAlignment="1" applyProtection="1">
      <alignment horizontal="center" vertical="center"/>
      <protection hidden="1"/>
    </xf>
    <xf numFmtId="0" fontId="0" fillId="0" borderId="33" xfId="0" applyFill="1" applyBorder="1" applyAlignment="1" applyProtection="1">
      <alignment horizontal="center" vertical="center"/>
      <protection hidden="1"/>
    </xf>
    <xf numFmtId="0" fontId="0" fillId="0" borderId="33" xfId="0" applyBorder="1" applyProtection="1">
      <protection hidden="1"/>
    </xf>
    <xf numFmtId="0" fontId="18" fillId="0" borderId="33" xfId="0" applyFont="1" applyFill="1" applyBorder="1" applyAlignment="1" applyProtection="1">
      <alignment horizontal="center" vertical="center" wrapText="1"/>
      <protection hidden="1"/>
    </xf>
    <xf numFmtId="0" fontId="18" fillId="0" borderId="32" xfId="0" applyFont="1" applyFill="1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vertical="center"/>
      <protection hidden="1"/>
    </xf>
    <xf numFmtId="0" fontId="16" fillId="0" borderId="44" xfId="0" applyFont="1" applyFill="1" applyBorder="1" applyAlignment="1" applyProtection="1">
      <alignment horizontal="center" vertical="center"/>
      <protection hidden="1"/>
    </xf>
    <xf numFmtId="0" fontId="16" fillId="0" borderId="46" xfId="0" applyFont="1" applyFill="1" applyBorder="1" applyAlignment="1" applyProtection="1">
      <alignment horizontal="left" vertical="center"/>
      <protection hidden="1"/>
    </xf>
    <xf numFmtId="0" fontId="16" fillId="0" borderId="48" xfId="0" applyFont="1" applyFill="1" applyBorder="1" applyAlignment="1" applyProtection="1">
      <alignment horizontal="left" vertical="center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3" fontId="20" fillId="0" borderId="24" xfId="0" applyNumberFormat="1" applyFont="1" applyFill="1" applyBorder="1" applyAlignment="1" applyProtection="1">
      <alignment horizontal="center" vertical="center"/>
      <protection hidden="1"/>
    </xf>
    <xf numFmtId="0" fontId="16" fillId="0" borderId="33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34" fillId="0" borderId="14" xfId="0" applyFont="1" applyBorder="1" applyAlignment="1" applyProtection="1">
      <alignment vertical="center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Fill="1" applyBorder="1" applyAlignment="1" applyProtection="1">
      <alignment horizontal="right" vertical="center"/>
      <protection locked="0"/>
    </xf>
    <xf numFmtId="4" fontId="21" fillId="0" borderId="28" xfId="0" applyNumberFormat="1" applyFont="1" applyBorder="1" applyAlignment="1" applyProtection="1">
      <alignment horizontal="right" vertical="center"/>
      <protection locked="0"/>
    </xf>
    <xf numFmtId="4" fontId="21" fillId="0" borderId="33" xfId="0" applyNumberFormat="1" applyFont="1" applyBorder="1" applyAlignment="1" applyProtection="1">
      <alignment horizontal="right" vertical="center"/>
    </xf>
    <xf numFmtId="4" fontId="21" fillId="0" borderId="9" xfId="0" applyNumberFormat="1" applyFont="1" applyBorder="1" applyAlignment="1" applyProtection="1">
      <alignment horizontal="right" vertical="center"/>
      <protection locked="0"/>
    </xf>
    <xf numFmtId="4" fontId="21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28" xfId="0" applyNumberFormat="1" applyFont="1" applyFill="1" applyBorder="1" applyAlignment="1" applyProtection="1">
      <alignment horizontal="right" vertical="center"/>
      <protection locked="0"/>
    </xf>
    <xf numFmtId="4" fontId="21" fillId="0" borderId="36" xfId="0" applyNumberFormat="1" applyFont="1" applyFill="1" applyBorder="1" applyAlignment="1" applyProtection="1">
      <alignment horizontal="right" vertical="center"/>
      <protection locked="0"/>
    </xf>
    <xf numFmtId="4" fontId="21" fillId="0" borderId="32" xfId="0" applyNumberFormat="1" applyFont="1" applyFill="1" applyBorder="1" applyAlignment="1" applyProtection="1">
      <alignment horizontal="right" vertical="center"/>
      <protection locked="0"/>
    </xf>
    <xf numFmtId="4" fontId="21" fillId="0" borderId="33" xfId="0" applyNumberFormat="1" applyFont="1" applyBorder="1" applyAlignment="1" applyProtection="1">
      <alignment horizontal="right" vertical="center"/>
      <protection locked="0"/>
    </xf>
    <xf numFmtId="4" fontId="21" fillId="0" borderId="0" xfId="14" applyNumberFormat="1" applyFont="1" applyAlignment="1" applyProtection="1">
      <alignment horizontal="right" vertical="center"/>
      <protection locked="0"/>
    </xf>
    <xf numFmtId="4" fontId="21" fillId="0" borderId="33" xfId="14" applyNumberFormat="1" applyFont="1" applyBorder="1" applyAlignment="1" applyProtection="1">
      <alignment horizontal="right" vertical="center"/>
      <protection locked="0"/>
    </xf>
    <xf numFmtId="4" fontId="35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27" xfId="0" applyNumberFormat="1" applyFont="1" applyFill="1" applyBorder="1" applyAlignment="1" applyProtection="1">
      <alignment horizontal="right" vertical="center"/>
      <protection locked="0"/>
    </xf>
    <xf numFmtId="4" fontId="21" fillId="0" borderId="27" xfId="0" applyNumberFormat="1" applyFont="1" applyBorder="1" applyAlignment="1" applyProtection="1">
      <alignment horizontal="right" vertical="center"/>
      <protection locked="0"/>
    </xf>
    <xf numFmtId="4" fontId="37" fillId="0" borderId="33" xfId="0" applyNumberFormat="1" applyFont="1" applyBorder="1" applyAlignment="1" applyProtection="1">
      <alignment horizontal="right" vertical="center"/>
      <protection locked="0"/>
    </xf>
    <xf numFmtId="4" fontId="37" fillId="0" borderId="33" xfId="0" applyNumberFormat="1" applyFont="1" applyBorder="1" applyAlignment="1" applyProtection="1">
      <alignment horizontal="right" vertical="center" wrapText="1"/>
      <protection locked="0"/>
    </xf>
    <xf numFmtId="4" fontId="36" fillId="0" borderId="27" xfId="0" applyNumberFormat="1" applyFont="1" applyBorder="1" applyAlignment="1" applyProtection="1">
      <alignment horizontal="right" vertical="center" wrapText="1"/>
      <protection locked="0"/>
    </xf>
    <xf numFmtId="4" fontId="21" fillId="0" borderId="12" xfId="0" applyNumberFormat="1" applyFont="1" applyFill="1" applyBorder="1" applyAlignment="1" applyProtection="1">
      <alignment horizontal="right" vertical="center"/>
      <protection locked="0"/>
    </xf>
    <xf numFmtId="4" fontId="21" fillId="0" borderId="12" xfId="0" applyNumberFormat="1" applyFont="1" applyBorder="1" applyAlignment="1" applyProtection="1">
      <alignment horizontal="right" vertical="center"/>
      <protection locked="0"/>
    </xf>
    <xf numFmtId="4" fontId="21" fillId="2" borderId="12" xfId="0" applyNumberFormat="1" applyFont="1" applyFill="1" applyBorder="1" applyAlignment="1" applyProtection="1">
      <alignment horizontal="right" vertical="center" wrapText="1"/>
    </xf>
    <xf numFmtId="4" fontId="21" fillId="2" borderId="28" xfId="0" applyNumberFormat="1" applyFont="1" applyFill="1" applyBorder="1" applyAlignment="1" applyProtection="1">
      <alignment horizontal="right" vertical="center"/>
    </xf>
    <xf numFmtId="4" fontId="38" fillId="0" borderId="33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protection locked="0"/>
    </xf>
    <xf numFmtId="0" fontId="16" fillId="0" borderId="3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24" fillId="0" borderId="0" xfId="0" applyFont="1" applyProtection="1">
      <protection locked="0"/>
    </xf>
    <xf numFmtId="0" fontId="25" fillId="0" borderId="33" xfId="0" applyFont="1" applyBorder="1" applyAlignment="1" applyProtection="1">
      <alignment vertical="center"/>
      <protection locked="0"/>
    </xf>
    <xf numFmtId="0" fontId="22" fillId="0" borderId="33" xfId="0" applyNumberFormat="1" applyFont="1" applyFill="1" applyBorder="1" applyAlignment="1" applyProtection="1">
      <alignment vertical="center"/>
      <protection locked="0"/>
    </xf>
    <xf numFmtId="4" fontId="40" fillId="0" borderId="33" xfId="0" applyNumberFormat="1" applyFont="1" applyBorder="1" applyAlignment="1" applyProtection="1">
      <alignment vertical="center"/>
    </xf>
    <xf numFmtId="4" fontId="40" fillId="0" borderId="61" xfId="0" applyNumberFormat="1" applyFont="1" applyBorder="1" applyAlignment="1">
      <alignment horizontal="right" vertical="center"/>
    </xf>
    <xf numFmtId="4" fontId="40" fillId="0" borderId="0" xfId="0" applyNumberFormat="1" applyFont="1" applyAlignment="1">
      <alignment horizontal="right" vertical="center"/>
    </xf>
    <xf numFmtId="4" fontId="41" fillId="0" borderId="0" xfId="0" applyNumberFormat="1" applyFont="1" applyAlignment="1">
      <alignment horizontal="right" vertical="center"/>
    </xf>
    <xf numFmtId="4" fontId="40" fillId="0" borderId="36" xfId="0" applyNumberFormat="1" applyFont="1" applyFill="1" applyBorder="1" applyAlignment="1" applyProtection="1">
      <alignment horizontal="right" vertical="center"/>
      <protection locked="0"/>
    </xf>
    <xf numFmtId="4" fontId="40" fillId="0" borderId="33" xfId="0" applyNumberFormat="1" applyFont="1" applyFill="1" applyBorder="1" applyAlignment="1" applyProtection="1">
      <alignment horizontal="right" vertical="center"/>
      <protection locked="0"/>
    </xf>
    <xf numFmtId="4" fontId="40" fillId="0" borderId="32" xfId="0" applyNumberFormat="1" applyFont="1" applyFill="1" applyBorder="1" applyAlignment="1" applyProtection="1">
      <alignment horizontal="right" vertical="center"/>
      <protection locked="0"/>
    </xf>
    <xf numFmtId="4" fontId="40" fillId="0" borderId="28" xfId="0" applyNumberFormat="1" applyFont="1" applyFill="1" applyBorder="1" applyAlignment="1" applyProtection="1">
      <alignment horizontal="right" vertical="center"/>
      <protection locked="0"/>
    </xf>
    <xf numFmtId="49" fontId="40" fillId="0" borderId="61" xfId="0" applyNumberFormat="1" applyFont="1" applyBorder="1" applyAlignment="1">
      <alignment horizontal="right" vertical="center"/>
    </xf>
    <xf numFmtId="165" fontId="40" fillId="0" borderId="61" xfId="0" applyNumberFormat="1" applyFont="1" applyBorder="1" applyAlignment="1">
      <alignment horizontal="right" vertical="center"/>
    </xf>
    <xf numFmtId="4" fontId="47" fillId="0" borderId="61" xfId="0" applyNumberFormat="1" applyFont="1" applyBorder="1" applyAlignment="1">
      <alignment horizontal="right" vertical="center"/>
    </xf>
    <xf numFmtId="4" fontId="40" fillId="0" borderId="62" xfId="0" applyNumberFormat="1" applyFont="1" applyBorder="1" applyAlignment="1">
      <alignment horizontal="right" vertical="center"/>
    </xf>
    <xf numFmtId="2" fontId="40" fillId="0" borderId="61" xfId="0" applyNumberFormat="1" applyFont="1" applyBorder="1" applyAlignment="1">
      <alignment horizontal="right" vertical="center"/>
    </xf>
    <xf numFmtId="4" fontId="40" fillId="0" borderId="33" xfId="0" applyNumberFormat="1" applyFont="1" applyBorder="1" applyAlignment="1" applyProtection="1">
      <alignment horizontal="right" vertical="center"/>
    </xf>
    <xf numFmtId="2" fontId="49" fillId="0" borderId="65" xfId="0" applyNumberFormat="1" applyFont="1" applyBorder="1" applyAlignment="1">
      <alignment horizontal="center" vertical="center"/>
    </xf>
    <xf numFmtId="4" fontId="41" fillId="0" borderId="61" xfId="0" applyNumberFormat="1" applyFont="1" applyBorder="1" applyAlignment="1">
      <alignment horizontal="right" vertical="center"/>
    </xf>
    <xf numFmtId="4" fontId="41" fillId="0" borderId="63" xfId="0" applyNumberFormat="1" applyFont="1" applyBorder="1" applyAlignment="1">
      <alignment horizontal="right" vertical="center"/>
    </xf>
    <xf numFmtId="4" fontId="40" fillId="0" borderId="33" xfId="0" applyNumberFormat="1" applyFont="1" applyBorder="1" applyAlignment="1">
      <alignment vertical="center"/>
    </xf>
    <xf numFmtId="4" fontId="38" fillId="0" borderId="33" xfId="0" applyNumberFormat="1" applyFont="1" applyBorder="1" applyAlignment="1" applyProtection="1">
      <alignment horizontal="right" vertical="center"/>
      <protection hidden="1"/>
    </xf>
    <xf numFmtId="4" fontId="38" fillId="0" borderId="30" xfId="0" applyNumberFormat="1" applyFont="1" applyBorder="1" applyAlignment="1" applyProtection="1">
      <alignment horizontal="right" vertical="center"/>
      <protection hidden="1"/>
    </xf>
    <xf numFmtId="4" fontId="38" fillId="0" borderId="63" xfId="0" applyNumberFormat="1" applyFont="1" applyBorder="1" applyAlignment="1" applyProtection="1">
      <alignment vertical="center"/>
      <protection hidden="1"/>
    </xf>
    <xf numFmtId="0" fontId="18" fillId="0" borderId="9" xfId="0" applyFont="1" applyFill="1" applyBorder="1" applyAlignment="1" applyProtection="1">
      <alignment horizontal="center" vertical="center" wrapText="1"/>
      <protection hidden="1"/>
    </xf>
    <xf numFmtId="4" fontId="18" fillId="0" borderId="9" xfId="0" applyNumberFormat="1" applyFont="1" applyFill="1" applyBorder="1" applyAlignment="1" applyProtection="1">
      <alignment horizontal="center" vertical="center" wrapText="1"/>
      <protection hidden="1"/>
    </xf>
    <xf numFmtId="4" fontId="38" fillId="0" borderId="14" xfId="0" applyNumberFormat="1" applyFont="1" applyBorder="1" applyAlignment="1" applyProtection="1">
      <alignment vertical="center"/>
      <protection hidden="1"/>
    </xf>
    <xf numFmtId="0" fontId="0" fillId="0" borderId="46" xfId="0" applyFill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4" fontId="0" fillId="0" borderId="30" xfId="0" applyNumberFormat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3" fontId="21" fillId="0" borderId="22" xfId="0" applyNumberFormat="1" applyFont="1" applyFill="1" applyBorder="1" applyAlignment="1" applyProtection="1">
      <alignment horizontal="center" vertical="center" wrapText="1"/>
      <protection hidden="1"/>
    </xf>
    <xf numFmtId="3" fontId="21" fillId="0" borderId="23" xfId="0" applyNumberFormat="1" applyFont="1" applyFill="1" applyBorder="1" applyAlignment="1" applyProtection="1">
      <alignment horizontal="center" vertical="center" wrapText="1"/>
      <protection hidden="1"/>
    </xf>
    <xf numFmtId="3" fontId="21" fillId="0" borderId="39" xfId="0" applyNumberFormat="1" applyFont="1" applyFill="1" applyBorder="1" applyAlignment="1" applyProtection="1">
      <alignment horizontal="center" vertical="center" wrapText="1"/>
      <protection hidden="1"/>
    </xf>
    <xf numFmtId="3" fontId="21" fillId="0" borderId="52" xfId="0" applyNumberFormat="1" applyFont="1" applyFill="1" applyBorder="1" applyAlignment="1" applyProtection="1">
      <alignment horizontal="center" vertical="center" wrapText="1"/>
      <protection hidden="1"/>
    </xf>
    <xf numFmtId="3" fontId="21" fillId="0" borderId="24" xfId="0" applyNumberFormat="1" applyFont="1" applyFill="1" applyBorder="1" applyAlignment="1" applyProtection="1">
      <alignment horizontal="center" vertical="center"/>
      <protection hidden="1"/>
    </xf>
    <xf numFmtId="0" fontId="20" fillId="0" borderId="24" xfId="0" applyFont="1" applyFill="1" applyBorder="1" applyAlignment="1" applyProtection="1">
      <alignment horizontal="center" vertical="center" wrapText="1"/>
      <protection hidden="1"/>
    </xf>
    <xf numFmtId="0" fontId="20" fillId="0" borderId="25" xfId="0" applyFont="1" applyFill="1" applyBorder="1" applyAlignment="1" applyProtection="1">
      <alignment horizontal="center" vertical="center" wrapText="1"/>
      <protection hidden="1"/>
    </xf>
    <xf numFmtId="4" fontId="5" fillId="0" borderId="49" xfId="0" applyNumberFormat="1" applyFont="1" applyFill="1" applyBorder="1" applyAlignment="1" applyProtection="1">
      <alignment horizontal="right" vertical="center"/>
      <protection hidden="1"/>
    </xf>
    <xf numFmtId="4" fontId="5" fillId="0" borderId="50" xfId="0" applyNumberFormat="1" applyFont="1" applyBorder="1" applyAlignment="1" applyProtection="1">
      <alignment horizontal="right" vertical="center"/>
      <protection hidden="1"/>
    </xf>
    <xf numFmtId="4" fontId="6" fillId="0" borderId="49" xfId="0" applyNumberFormat="1" applyFont="1" applyFill="1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0" fontId="0" fillId="0" borderId="48" xfId="0" applyFill="1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4" fontId="0" fillId="0" borderId="49" xfId="0" applyNumberFormat="1" applyBorder="1" applyAlignment="1" applyProtection="1">
      <alignment horizontal="center" vertical="center"/>
      <protection hidden="1"/>
    </xf>
    <xf numFmtId="0" fontId="0" fillId="0" borderId="20" xfId="0" applyFill="1" applyBorder="1" applyAlignment="1" applyProtection="1">
      <alignment horizontal="center" vertical="center" wrapText="1"/>
      <protection hidden="1"/>
    </xf>
    <xf numFmtId="0" fontId="0" fillId="0" borderId="21" xfId="0" applyFill="1" applyBorder="1" applyAlignment="1" applyProtection="1">
      <alignment horizontal="center" vertical="center" wrapText="1"/>
      <protection hidden="1"/>
    </xf>
    <xf numFmtId="0" fontId="16" fillId="0" borderId="30" xfId="0" applyFont="1" applyFill="1" applyBorder="1" applyAlignment="1" applyProtection="1">
      <alignment horizontal="center" vertical="center"/>
      <protection hidden="1"/>
    </xf>
    <xf numFmtId="0" fontId="16" fillId="0" borderId="31" xfId="0" applyFont="1" applyFill="1" applyBorder="1" applyAlignment="1" applyProtection="1">
      <alignment horizontal="center" vertical="center"/>
      <protection hidden="1"/>
    </xf>
    <xf numFmtId="0" fontId="16" fillId="0" borderId="32" xfId="0" applyFont="1" applyFill="1" applyBorder="1" applyAlignment="1" applyProtection="1">
      <alignment horizontal="center" vertical="center"/>
      <protection hidden="1"/>
    </xf>
    <xf numFmtId="0" fontId="6" fillId="0" borderId="10" xfId="0" applyFont="1" applyFill="1" applyBorder="1" applyAlignment="1" applyProtection="1">
      <alignment vertical="center" wrapText="1"/>
      <protection hidden="1"/>
    </xf>
    <xf numFmtId="0" fontId="0" fillId="0" borderId="17" xfId="0" applyFill="1" applyBorder="1" applyAlignment="1" applyProtection="1">
      <alignment vertical="center" wrapText="1"/>
      <protection hidden="1"/>
    </xf>
    <xf numFmtId="0" fontId="6" fillId="0" borderId="18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3" fontId="6" fillId="0" borderId="30" xfId="0" applyNumberFormat="1" applyFont="1" applyFill="1" applyBorder="1" applyAlignment="1" applyProtection="1">
      <alignment horizontal="center" vertical="center"/>
      <protection hidden="1"/>
    </xf>
    <xf numFmtId="3" fontId="0" fillId="0" borderId="32" xfId="0" applyNumberFormat="1" applyBorder="1" applyAlignment="1" applyProtection="1">
      <alignment horizontal="center" vertical="center"/>
      <protection hidden="1"/>
    </xf>
    <xf numFmtId="3" fontId="24" fillId="0" borderId="30" xfId="0" applyNumberFormat="1" applyFont="1" applyFill="1" applyBorder="1" applyAlignment="1" applyProtection="1">
      <alignment horizontal="center" vertical="center"/>
      <protection hidden="1"/>
    </xf>
    <xf numFmtId="3" fontId="20" fillId="0" borderId="30" xfId="0" applyNumberFormat="1" applyFont="1" applyFill="1" applyBorder="1" applyAlignment="1" applyProtection="1">
      <alignment horizontal="center" vertical="center"/>
      <protection hidden="1"/>
    </xf>
    <xf numFmtId="4" fontId="5" fillId="0" borderId="30" xfId="0" applyNumberFormat="1" applyFont="1" applyFill="1" applyBorder="1" applyAlignment="1" applyProtection="1">
      <alignment horizontal="right" vertical="center"/>
      <protection hidden="1"/>
    </xf>
    <xf numFmtId="4" fontId="5" fillId="0" borderId="32" xfId="0" applyNumberFormat="1" applyFont="1" applyBorder="1" applyAlignment="1" applyProtection="1">
      <alignment horizontal="right" vertical="center"/>
      <protection hidden="1"/>
    </xf>
    <xf numFmtId="4" fontId="6" fillId="0" borderId="30" xfId="0" applyNumberFormat="1" applyFont="1" applyFill="1" applyBorder="1" applyAlignment="1" applyProtection="1">
      <alignment horizontal="center" vertical="center"/>
      <protection hidden="1"/>
    </xf>
    <xf numFmtId="0" fontId="16" fillId="0" borderId="41" xfId="0" applyFont="1" applyFill="1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0" fillId="0" borderId="32" xfId="0" applyFill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4" fontId="16" fillId="0" borderId="33" xfId="0" applyNumberFormat="1" applyFont="1" applyFill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4" fontId="21" fillId="0" borderId="9" xfId="0" applyNumberFormat="1" applyFont="1" applyFill="1" applyBorder="1" applyAlignment="1" applyProtection="1">
      <alignment horizontal="right" vertical="center"/>
      <protection hidden="1"/>
    </xf>
    <xf numFmtId="0" fontId="16" fillId="0" borderId="33" xfId="0" applyFont="1" applyFill="1" applyBorder="1" applyAlignment="1" applyProtection="1">
      <alignment horizontal="center" vertical="center"/>
      <protection hidden="1"/>
    </xf>
    <xf numFmtId="3" fontId="21" fillId="0" borderId="30" xfId="0" applyNumberFormat="1" applyFont="1" applyFill="1" applyBorder="1" applyAlignment="1" applyProtection="1">
      <alignment horizontal="center" vertical="center"/>
      <protection hidden="1"/>
    </xf>
    <xf numFmtId="3" fontId="20" fillId="0" borderId="33" xfId="0" applyNumberFormat="1" applyFont="1" applyFill="1" applyBorder="1" applyAlignment="1" applyProtection="1">
      <alignment horizontal="center" vertical="center"/>
      <protection hidden="1"/>
    </xf>
    <xf numFmtId="4" fontId="21" fillId="0" borderId="30" xfId="0" applyNumberFormat="1" applyFont="1" applyFill="1" applyBorder="1" applyAlignment="1" applyProtection="1">
      <alignment horizontal="right" vertical="center" wrapText="1"/>
      <protection hidden="1"/>
    </xf>
    <xf numFmtId="0" fontId="21" fillId="0" borderId="32" xfId="0" applyFont="1" applyFill="1" applyBorder="1" applyAlignment="1" applyProtection="1">
      <alignment horizontal="right" vertical="center"/>
      <protection hidden="1"/>
    </xf>
    <xf numFmtId="4" fontId="21" fillId="0" borderId="33" xfId="0" applyNumberFormat="1" applyFont="1" applyFill="1" applyBorder="1" applyAlignment="1" applyProtection="1">
      <alignment horizontal="right" vertical="center"/>
      <protection hidden="1"/>
    </xf>
    <xf numFmtId="0" fontId="21" fillId="0" borderId="33" xfId="0" applyFont="1" applyFill="1" applyBorder="1" applyAlignment="1" applyProtection="1">
      <alignment horizontal="right" vertical="center"/>
      <protection hidden="1"/>
    </xf>
    <xf numFmtId="0" fontId="29" fillId="0" borderId="1" xfId="0" applyFont="1" applyFill="1" applyBorder="1" applyAlignment="1" applyProtection="1">
      <alignment horizontal="center" vertical="center"/>
      <protection hidden="1"/>
    </xf>
    <xf numFmtId="0" fontId="20" fillId="0" borderId="6" xfId="0" applyFont="1" applyFill="1" applyBorder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21" fillId="0" borderId="7" xfId="0" applyFont="1" applyFill="1" applyBorder="1" applyAlignment="1" applyProtection="1">
      <alignment horizontal="center" vertical="center"/>
      <protection hidden="1"/>
    </xf>
    <xf numFmtId="0" fontId="21" fillId="0" borderId="22" xfId="0" applyFont="1" applyFill="1" applyBorder="1" applyAlignment="1" applyProtection="1">
      <alignment horizontal="center" vertical="center"/>
      <protection hidden="1"/>
    </xf>
    <xf numFmtId="0" fontId="21" fillId="0" borderId="26" xfId="0" applyFont="1" applyFill="1" applyBorder="1" applyAlignment="1" applyProtection="1">
      <alignment horizontal="center" vertical="center"/>
      <protection hidden="1"/>
    </xf>
    <xf numFmtId="0" fontId="20" fillId="0" borderId="33" xfId="0" applyFont="1" applyFill="1" applyBorder="1" applyAlignment="1" applyProtection="1">
      <alignment horizontal="center" vertical="center"/>
      <protection hidden="1"/>
    </xf>
    <xf numFmtId="0" fontId="21" fillId="0" borderId="33" xfId="0" applyFont="1" applyFill="1" applyBorder="1" applyAlignment="1" applyProtection="1">
      <alignment horizontal="center" vertical="center"/>
      <protection hidden="1"/>
    </xf>
    <xf numFmtId="0" fontId="18" fillId="0" borderId="33" xfId="0" applyFont="1" applyFill="1" applyBorder="1" applyAlignment="1" applyProtection="1">
      <alignment horizontal="center" vertical="center" wrapText="1"/>
      <protection hidden="1"/>
    </xf>
    <xf numFmtId="0" fontId="19" fillId="0" borderId="33" xfId="0" applyFont="1" applyFill="1" applyBorder="1" applyAlignment="1" applyProtection="1">
      <alignment horizontal="center" vertical="center" wrapText="1"/>
      <protection hidden="1"/>
    </xf>
    <xf numFmtId="0" fontId="16" fillId="0" borderId="37" xfId="0" applyFont="1" applyFill="1" applyBorder="1" applyAlignment="1" applyProtection="1">
      <alignment vertical="center"/>
      <protection hidden="1"/>
    </xf>
    <xf numFmtId="0" fontId="16" fillId="0" borderId="38" xfId="0" applyFont="1" applyFill="1" applyBorder="1" applyAlignment="1" applyProtection="1">
      <alignment vertical="center"/>
      <protection hidden="1"/>
    </xf>
    <xf numFmtId="0" fontId="16" fillId="0" borderId="39" xfId="0" applyFont="1" applyFill="1" applyBorder="1" applyAlignment="1" applyProtection="1">
      <alignment vertical="center"/>
      <protection hidden="1"/>
    </xf>
    <xf numFmtId="0" fontId="30" fillId="0" borderId="40" xfId="0" applyFont="1" applyFill="1" applyBorder="1" applyAlignment="1" applyProtection="1">
      <alignment horizontal="center" vertical="center"/>
      <protection hidden="1"/>
    </xf>
    <xf numFmtId="0" fontId="32" fillId="0" borderId="40" xfId="0" applyFont="1" applyFill="1" applyBorder="1" applyAlignment="1" applyProtection="1">
      <alignment horizontal="center" vertical="center"/>
      <protection hidden="1"/>
    </xf>
    <xf numFmtId="0" fontId="33" fillId="0" borderId="40" xfId="0" applyFont="1" applyFill="1" applyBorder="1" applyAlignment="1" applyProtection="1">
      <alignment horizontal="center" vertical="center"/>
      <protection hidden="1"/>
    </xf>
    <xf numFmtId="0" fontId="6" fillId="0" borderId="34" xfId="0" applyFont="1" applyFill="1" applyBorder="1" applyAlignment="1" applyProtection="1">
      <alignment vertical="center"/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28" fillId="0" borderId="35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31" fillId="0" borderId="0" xfId="0" applyFont="1" applyFill="1" applyAlignment="1" applyProtection="1">
      <alignment vertical="center"/>
      <protection hidden="1"/>
    </xf>
    <xf numFmtId="0" fontId="16" fillId="0" borderId="2" xfId="0" applyFont="1" applyFill="1" applyBorder="1" applyAlignment="1" applyProtection="1">
      <alignment vertical="center"/>
      <protection hidden="1"/>
    </xf>
    <xf numFmtId="0" fontId="16" fillId="0" borderId="3" xfId="0" applyFont="1" applyFill="1" applyBorder="1" applyAlignment="1" applyProtection="1">
      <alignment vertical="center"/>
      <protection hidden="1"/>
    </xf>
    <xf numFmtId="0" fontId="16" fillId="0" borderId="18" xfId="0" applyFont="1" applyFill="1" applyBorder="1" applyAlignment="1" applyProtection="1">
      <alignment vertical="center"/>
      <protection hidden="1"/>
    </xf>
    <xf numFmtId="0" fontId="16" fillId="0" borderId="13" xfId="0" applyFont="1" applyFill="1" applyBorder="1" applyAlignment="1" applyProtection="1">
      <alignment horizontal="center" vertical="center"/>
      <protection hidden="1"/>
    </xf>
    <xf numFmtId="0" fontId="16" fillId="0" borderId="37" xfId="0" applyFont="1" applyFill="1" applyBorder="1" applyAlignment="1" applyProtection="1">
      <alignment vertical="center"/>
      <protection locked="0"/>
    </xf>
    <xf numFmtId="0" fontId="16" fillId="0" borderId="38" xfId="0" applyFont="1" applyFill="1" applyBorder="1" applyAlignment="1" applyProtection="1">
      <alignment vertical="center"/>
      <protection locked="0"/>
    </xf>
    <xf numFmtId="0" fontId="16" fillId="0" borderId="39" xfId="0" applyFont="1" applyFill="1" applyBorder="1" applyAlignment="1" applyProtection="1">
      <alignment vertical="center"/>
      <protection locked="0"/>
    </xf>
    <xf numFmtId="0" fontId="32" fillId="0" borderId="40" xfId="0" applyFont="1" applyFill="1" applyBorder="1" applyAlignment="1" applyProtection="1">
      <alignment horizontal="center" vertical="center"/>
      <protection locked="0"/>
    </xf>
    <xf numFmtId="0" fontId="33" fillId="0" borderId="40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28" fillId="0" borderId="35" xfId="0" applyFont="1" applyFill="1" applyBorder="1" applyAlignment="1" applyProtection="1">
      <alignment horizontal="center" vertical="center"/>
      <protection locked="0"/>
    </xf>
    <xf numFmtId="0" fontId="28" fillId="0" borderId="35" xfId="0" applyFont="1" applyFill="1" applyBorder="1" applyAlignment="1" applyProtection="1">
      <alignment horizontal="center" vertical="center"/>
    </xf>
    <xf numFmtId="0" fontId="30" fillId="0" borderId="40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vertical="center"/>
      <protection locked="0"/>
    </xf>
    <xf numFmtId="0" fontId="16" fillId="0" borderId="18" xfId="0" applyFont="1" applyFill="1" applyBorder="1" applyAlignment="1" applyProtection="1">
      <alignment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4" fontId="21" fillId="0" borderId="33" xfId="0" applyNumberFormat="1" applyFont="1" applyFill="1" applyBorder="1" applyAlignment="1" applyProtection="1">
      <alignment horizontal="right" vertical="center"/>
    </xf>
    <xf numFmtId="4" fontId="21" fillId="0" borderId="33" xfId="0" applyNumberFormat="1" applyFont="1" applyFill="1" applyBorder="1" applyAlignment="1" applyProtection="1">
      <alignment vertical="center"/>
      <protection locked="0"/>
    </xf>
    <xf numFmtId="4" fontId="21" fillId="0" borderId="30" xfId="0" applyNumberFormat="1" applyFont="1" applyFill="1" applyBorder="1" applyAlignment="1" applyProtection="1">
      <alignment vertical="center"/>
      <protection locked="0"/>
    </xf>
    <xf numFmtId="4" fontId="26" fillId="0" borderId="35" xfId="0" applyNumberFormat="1" applyFont="1" applyBorder="1" applyAlignment="1">
      <alignment horizontal="center" vertical="center"/>
    </xf>
    <xf numFmtId="4" fontId="52" fillId="0" borderId="35" xfId="0" applyNumberFormat="1" applyFont="1" applyBorder="1" applyAlignment="1">
      <alignment horizontal="center" vertical="center"/>
    </xf>
    <xf numFmtId="4" fontId="2" fillId="0" borderId="55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4" fontId="2" fillId="0" borderId="57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4" fontId="51" fillId="0" borderId="54" xfId="0" applyNumberFormat="1" applyFont="1" applyBorder="1" applyAlignment="1">
      <alignment horizontal="center" vertical="center"/>
    </xf>
    <xf numFmtId="4" fontId="51" fillId="0" borderId="57" xfId="0" applyNumberFormat="1" applyFont="1" applyBorder="1" applyAlignment="1">
      <alignment horizontal="center" vertical="center"/>
    </xf>
    <xf numFmtId="4" fontId="46" fillId="0" borderId="59" xfId="0" applyNumberFormat="1" applyFont="1" applyBorder="1" applyAlignment="1">
      <alignment horizontal="center" vertical="center"/>
    </xf>
    <xf numFmtId="4" fontId="50" fillId="0" borderId="61" xfId="0" applyNumberFormat="1" applyFont="1" applyBorder="1" applyAlignment="1">
      <alignment horizontal="center" vertical="center"/>
    </xf>
    <xf numFmtId="167" fontId="37" fillId="0" borderId="11" xfId="0" applyNumberFormat="1" applyFont="1" applyBorder="1" applyAlignment="1">
      <alignment vertical="center"/>
    </xf>
    <xf numFmtId="4" fontId="51" fillId="0" borderId="35" xfId="0" applyNumberFormat="1" applyFont="1" applyBorder="1" applyAlignment="1">
      <alignment horizontal="center" vertical="center"/>
    </xf>
    <xf numFmtId="4" fontId="21" fillId="0" borderId="61" xfId="0" applyNumberFormat="1" applyFont="1" applyFill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53" xfId="0" applyNumberFormat="1" applyFont="1" applyBorder="1" applyAlignment="1">
      <alignment horizontal="right" vertical="center"/>
    </xf>
    <xf numFmtId="4" fontId="1" fillId="0" borderId="66" xfId="0" applyNumberFormat="1" applyFont="1" applyBorder="1" applyAlignment="1">
      <alignment horizontal="right" vertical="center"/>
    </xf>
    <xf numFmtId="4" fontId="1" fillId="0" borderId="58" xfId="0" applyNumberFormat="1" applyFont="1" applyBorder="1" applyAlignment="1">
      <alignment horizontal="right" vertical="center"/>
    </xf>
    <xf numFmtId="4" fontId="21" fillId="0" borderId="62" xfId="0" applyNumberFormat="1" applyFont="1" applyFill="1" applyBorder="1" applyAlignment="1">
      <alignment horizontal="right" vertical="center"/>
    </xf>
    <xf numFmtId="4" fontId="21" fillId="0" borderId="63" xfId="0" applyNumberFormat="1" applyFont="1" applyFill="1" applyBorder="1" applyAlignment="1">
      <alignment horizontal="right" vertical="center"/>
    </xf>
    <xf numFmtId="4" fontId="21" fillId="0" borderId="22" xfId="0" applyNumberFormat="1" applyFont="1" applyFill="1" applyBorder="1" applyAlignment="1" applyProtection="1">
      <alignment vertical="center"/>
      <protection locked="0"/>
    </xf>
    <xf numFmtId="4" fontId="21" fillId="0" borderId="26" xfId="0" applyNumberFormat="1" applyFont="1" applyFill="1" applyBorder="1" applyAlignment="1" applyProtection="1">
      <alignment vertical="center"/>
      <protection locked="0"/>
    </xf>
    <xf numFmtId="4" fontId="21" fillId="0" borderId="32" xfId="0" applyNumberFormat="1" applyFont="1" applyFill="1" applyBorder="1" applyAlignment="1" applyProtection="1">
      <alignment vertical="center"/>
      <protection locked="0"/>
    </xf>
    <xf numFmtId="4" fontId="28" fillId="0" borderId="62" xfId="0" applyNumberFormat="1" applyFont="1" applyBorder="1" applyAlignment="1">
      <alignment horizontal="right" vertical="center"/>
    </xf>
    <xf numFmtId="0" fontId="28" fillId="0" borderId="63" xfId="0" applyFont="1" applyBorder="1" applyAlignment="1">
      <alignment horizontal="right" vertical="center"/>
    </xf>
    <xf numFmtId="4" fontId="21" fillId="0" borderId="33" xfId="0" applyNumberFormat="1" applyFont="1" applyFill="1" applyBorder="1" applyAlignment="1">
      <alignment horizontal="right" vertical="center"/>
    </xf>
    <xf numFmtId="4" fontId="21" fillId="0" borderId="62" xfId="0" applyNumberFormat="1" applyFont="1" applyFill="1" applyBorder="1" applyAlignment="1">
      <alignment horizontal="center" vertical="center"/>
    </xf>
    <xf numFmtId="4" fontId="21" fillId="0" borderId="63" xfId="0" applyNumberFormat="1" applyFont="1" applyFill="1" applyBorder="1" applyAlignment="1">
      <alignment horizontal="center" vertical="center"/>
    </xf>
    <xf numFmtId="4" fontId="48" fillId="0" borderId="61" xfId="0" applyNumberFormat="1" applyFont="1" applyFill="1" applyBorder="1" applyAlignment="1">
      <alignment horizontal="right" vertical="center"/>
    </xf>
    <xf numFmtId="4" fontId="21" fillId="0" borderId="62" xfId="0" applyNumberFormat="1" applyFont="1" applyFill="1" applyBorder="1" applyAlignment="1">
      <alignment horizontal="right" vertical="center" wrapText="1"/>
    </xf>
    <xf numFmtId="0" fontId="21" fillId="0" borderId="63" xfId="0" applyFont="1" applyFill="1" applyBorder="1" applyAlignment="1">
      <alignment horizontal="right" vertical="center"/>
    </xf>
    <xf numFmtId="0" fontId="21" fillId="0" borderId="61" xfId="0" applyFont="1" applyFill="1" applyBorder="1" applyAlignment="1">
      <alignment horizontal="right" vertical="center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1" fillId="0" borderId="22" xfId="0" applyFont="1" applyFill="1" applyBorder="1" applyAlignment="1" applyProtection="1">
      <alignment horizontal="center" vertical="center"/>
      <protection locked="0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21" fillId="0" borderId="33" xfId="0" applyFont="1" applyFill="1" applyBorder="1" applyAlignment="1" applyProtection="1">
      <alignment horizontal="center" vertical="center"/>
      <protection locked="0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" fontId="40" fillId="0" borderId="33" xfId="0" applyNumberFormat="1" applyFont="1" applyFill="1" applyBorder="1" applyAlignment="1" applyProtection="1">
      <alignment horizontal="center" vertical="center"/>
    </xf>
    <xf numFmtId="3" fontId="40" fillId="0" borderId="33" xfId="0" applyNumberFormat="1" applyFont="1" applyBorder="1" applyAlignment="1" applyProtection="1">
      <alignment horizontal="center" vertical="center"/>
    </xf>
    <xf numFmtId="3" fontId="44" fillId="0" borderId="33" xfId="0" applyNumberFormat="1" applyFont="1" applyFill="1" applyBorder="1" applyAlignment="1" applyProtection="1">
      <alignment horizontal="center" vertical="center"/>
    </xf>
    <xf numFmtId="3" fontId="39" fillId="0" borderId="33" xfId="0" applyNumberFormat="1" applyFont="1" applyBorder="1" applyAlignment="1" applyProtection="1">
      <alignment horizontal="center" vertical="center"/>
    </xf>
    <xf numFmtId="3" fontId="40" fillId="0" borderId="33" xfId="0" applyNumberFormat="1" applyFont="1" applyFill="1" applyBorder="1" applyAlignment="1" applyProtection="1">
      <alignment horizontal="center" vertical="center"/>
      <protection locked="0"/>
    </xf>
    <xf numFmtId="3" fontId="40" fillId="0" borderId="33" xfId="0" applyNumberFormat="1" applyFont="1" applyBorder="1" applyAlignment="1" applyProtection="1">
      <alignment horizontal="center" vertical="center"/>
      <protection locked="0"/>
    </xf>
    <xf numFmtId="0" fontId="16" fillId="0" borderId="33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3" fontId="40" fillId="0" borderId="30" xfId="0" applyNumberFormat="1" applyFont="1" applyFill="1" applyBorder="1" applyAlignment="1" applyProtection="1">
      <alignment horizontal="center" vertical="center"/>
      <protection locked="0"/>
    </xf>
    <xf numFmtId="3" fontId="40" fillId="0" borderId="32" xfId="0" applyNumberFormat="1" applyFont="1" applyBorder="1" applyAlignment="1" applyProtection="1">
      <alignment horizontal="center" vertical="center"/>
      <protection locked="0"/>
    </xf>
    <xf numFmtId="3" fontId="43" fillId="0" borderId="33" xfId="0" applyNumberFormat="1" applyFont="1" applyFill="1" applyBorder="1" applyAlignment="1" applyProtection="1">
      <alignment horizontal="center" vertical="center"/>
    </xf>
    <xf numFmtId="3" fontId="42" fillId="0" borderId="33" xfId="0" applyNumberFormat="1" applyFont="1" applyBorder="1" applyAlignment="1" applyProtection="1">
      <alignment horizontal="center" vertical="center"/>
    </xf>
    <xf numFmtId="3" fontId="41" fillId="0" borderId="61" xfId="0" applyNumberFormat="1" applyFont="1" applyBorder="1" applyAlignment="1">
      <alignment horizontal="center" vertical="center"/>
    </xf>
    <xf numFmtId="3" fontId="40" fillId="0" borderId="61" xfId="0" applyNumberFormat="1" applyFont="1" applyFill="1" applyBorder="1" applyAlignment="1">
      <alignment horizontal="center" vertical="center"/>
    </xf>
    <xf numFmtId="3" fontId="47" fillId="0" borderId="60" xfId="0" applyNumberFormat="1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/>
    </xf>
    <xf numFmtId="0" fontId="40" fillId="0" borderId="62" xfId="0" applyFont="1" applyFill="1" applyBorder="1" applyAlignment="1">
      <alignment horizontal="center" vertical="center"/>
    </xf>
    <xf numFmtId="0" fontId="40" fillId="0" borderId="63" xfId="0" applyFont="1" applyBorder="1" applyAlignment="1">
      <alignment horizontal="center" vertical="center"/>
    </xf>
    <xf numFmtId="3" fontId="40" fillId="0" borderId="62" xfId="0" applyNumberFormat="1" applyFont="1" applyFill="1" applyBorder="1" applyAlignment="1">
      <alignment horizontal="center" vertical="center"/>
    </xf>
    <xf numFmtId="0" fontId="47" fillId="0" borderId="62" xfId="0" applyFont="1" applyFill="1" applyBorder="1" applyAlignment="1">
      <alignment horizontal="center" vertical="center"/>
    </xf>
    <xf numFmtId="0" fontId="47" fillId="0" borderId="63" xfId="0" applyFont="1" applyBorder="1" applyAlignment="1">
      <alignment horizontal="center" vertical="center"/>
    </xf>
    <xf numFmtId="3" fontId="47" fillId="0" borderId="62" xfId="0" applyNumberFormat="1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3" fontId="40" fillId="0" borderId="30" xfId="0" applyNumberFormat="1" applyFont="1" applyFill="1" applyBorder="1" applyAlignment="1">
      <alignment horizontal="center" vertical="center"/>
    </xf>
    <xf numFmtId="4" fontId="5" fillId="0" borderId="33" xfId="0" applyNumberFormat="1" applyFont="1" applyFill="1" applyBorder="1" applyAlignment="1" applyProtection="1">
      <alignment horizontal="right" vertical="center"/>
      <protection locked="0"/>
    </xf>
    <xf numFmtId="4" fontId="6" fillId="0" borderId="33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4" fontId="16" fillId="0" borderId="33" xfId="0" applyNumberFormat="1" applyFont="1" applyFill="1" applyBorder="1" applyAlignment="1" applyProtection="1">
      <alignment horizontal="center" vertical="center"/>
      <protection locked="0"/>
    </xf>
    <xf numFmtId="4" fontId="5" fillId="0" borderId="33" xfId="0" applyNumberFormat="1" applyFont="1" applyBorder="1" applyAlignment="1" applyProtection="1">
      <alignment horizontal="right" vertical="center"/>
      <protection locked="0"/>
    </xf>
    <xf numFmtId="4" fontId="0" fillId="0" borderId="33" xfId="0" applyNumberFormat="1" applyBorder="1" applyAlignment="1" applyProtection="1">
      <alignment horizontal="right" vertical="center"/>
      <protection locked="0"/>
    </xf>
    <xf numFmtId="4" fontId="16" fillId="0" borderId="33" xfId="0" applyNumberFormat="1" applyFont="1" applyFill="1" applyBorder="1" applyAlignment="1" applyProtection="1">
      <alignment horizontal="right" vertical="center"/>
      <protection locked="0"/>
    </xf>
    <xf numFmtId="0" fontId="2" fillId="0" borderId="62" xfId="0" applyFont="1" applyFill="1" applyBorder="1" applyAlignment="1">
      <alignment horizontal="right" vertical="center"/>
    </xf>
    <xf numFmtId="0" fontId="2" fillId="0" borderId="63" xfId="0" applyFont="1" applyBorder="1" applyAlignment="1">
      <alignment horizontal="right" vertical="center"/>
    </xf>
    <xf numFmtId="4" fontId="2" fillId="0" borderId="62" xfId="0" applyNumberFormat="1" applyFont="1" applyFill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4" fontId="16" fillId="0" borderId="33" xfId="0" applyNumberFormat="1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16" fillId="0" borderId="33" xfId="0" applyFont="1" applyFill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4" fontId="3" fillId="0" borderId="33" xfId="0" applyNumberFormat="1" applyFont="1" applyFill="1" applyBorder="1" applyAlignment="1">
      <alignment horizontal="right" vertical="center"/>
    </xf>
    <xf numFmtId="166" fontId="45" fillId="0" borderId="33" xfId="0" applyNumberFormat="1" applyFont="1" applyBorder="1" applyAlignment="1">
      <alignment horizontal="right" vertical="center"/>
    </xf>
    <xf numFmtId="4" fontId="45" fillId="0" borderId="33" xfId="0" applyNumberFormat="1" applyFon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4" fontId="4" fillId="0" borderId="33" xfId="0" applyNumberFormat="1" applyFont="1" applyFill="1" applyBorder="1" applyAlignment="1" applyProtection="1">
      <alignment horizontal="right" vertical="center"/>
      <protection locked="0"/>
    </xf>
    <xf numFmtId="4" fontId="4" fillId="0" borderId="33" xfId="0" applyNumberFormat="1" applyFont="1" applyBorder="1" applyAlignment="1" applyProtection="1">
      <alignment horizontal="right" vertical="center"/>
      <protection locked="0"/>
    </xf>
    <xf numFmtId="4" fontId="45" fillId="0" borderId="61" xfId="0" applyNumberFormat="1" applyFont="1" applyBorder="1" applyAlignment="1">
      <alignment horizontal="right" vertical="center" wrapText="1"/>
    </xf>
    <xf numFmtId="4" fontId="0" fillId="0" borderId="61" xfId="0" applyNumberFormat="1" applyBorder="1" applyAlignment="1">
      <alignment horizontal="right" vertical="center"/>
    </xf>
    <xf numFmtId="4" fontId="4" fillId="0" borderId="33" xfId="0" applyNumberFormat="1" applyFont="1" applyFill="1" applyBorder="1" applyAlignment="1" applyProtection="1">
      <alignment vertical="center"/>
      <protection locked="0"/>
    </xf>
    <xf numFmtId="4" fontId="4" fillId="0" borderId="33" xfId="0" applyNumberFormat="1" applyFont="1" applyBorder="1" applyAlignment="1" applyProtection="1">
      <alignment vertical="center"/>
      <protection locked="0"/>
    </xf>
    <xf numFmtId="4" fontId="16" fillId="0" borderId="33" xfId="0" applyNumberFormat="1" applyFont="1" applyFill="1" applyBorder="1" applyAlignment="1" applyProtection="1">
      <alignment horizontal="right" vertical="center"/>
    </xf>
    <xf numFmtId="4" fontId="0" fillId="0" borderId="33" xfId="0" applyNumberFormat="1" applyBorder="1" applyAlignment="1" applyProtection="1">
      <alignment horizontal="right" vertical="center"/>
    </xf>
    <xf numFmtId="3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39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52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24" xfId="0" applyNumberFormat="1" applyFont="1" applyFill="1" applyBorder="1" applyAlignment="1" applyProtection="1">
      <alignment horizontal="center" vertical="center"/>
      <protection locked="0"/>
    </xf>
    <xf numFmtId="0" fontId="20" fillId="0" borderId="24" xfId="0" applyFont="1" applyFill="1" applyBorder="1" applyAlignment="1" applyProtection="1">
      <alignment horizontal="center" vertical="center" wrapText="1"/>
      <protection locked="0"/>
    </xf>
    <xf numFmtId="0" fontId="20" fillId="0" borderId="25" xfId="0" applyFont="1" applyFill="1" applyBorder="1" applyAlignment="1" applyProtection="1">
      <alignment horizontal="center" vertical="center" wrapText="1"/>
      <protection locked="0"/>
    </xf>
    <xf numFmtId="0" fontId="16" fillId="0" borderId="30" xfId="0" applyFont="1" applyFill="1" applyBorder="1" applyAlignment="1" applyProtection="1">
      <alignment horizontal="center" vertical="center"/>
      <protection locked="0"/>
    </xf>
    <xf numFmtId="0" fontId="16" fillId="0" borderId="31" xfId="0" applyFont="1" applyFill="1" applyBorder="1" applyAlignment="1" applyProtection="1">
      <alignment horizontal="center" vertical="center"/>
      <protection locked="0"/>
    </xf>
    <xf numFmtId="0" fontId="16" fillId="0" borderId="32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vertical="center" wrapText="1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</cellXfs>
  <cellStyles count="28">
    <cellStyle name="Normal" xfId="0" builtinId="0"/>
    <cellStyle name="Normal 2" xfId="2"/>
    <cellStyle name="Normal 2 2" xfId="3"/>
    <cellStyle name="Normal 2 2 2" xfId="9"/>
    <cellStyle name="Normal 2 7" xfId="14"/>
    <cellStyle name="Normal 2 7 2" xfId="21"/>
    <cellStyle name="Normal 2 7 3" xfId="27"/>
    <cellStyle name="Normal 3" xfId="4"/>
    <cellStyle name="Normal 3 2" xfId="10"/>
    <cellStyle name="Normal 3 2 2" xfId="19"/>
    <cellStyle name="Normal 3 2 3" xfId="25"/>
    <cellStyle name="Normal 3 3" xfId="16"/>
    <cellStyle name="Normal 3 4" xfId="22"/>
    <cellStyle name="Normal 4" xfId="1"/>
    <cellStyle name="Normal 4 2" xfId="13"/>
    <cellStyle name="Normal 4 3" xfId="8"/>
    <cellStyle name="Normal 5" xfId="6"/>
    <cellStyle name="Normal 5 2" xfId="17"/>
    <cellStyle name="Normal 5 3" xfId="23"/>
    <cellStyle name="Normal 6" xfId="7"/>
    <cellStyle name="Normal 6 2" xfId="18"/>
    <cellStyle name="Normal 6 3" xfId="24"/>
    <cellStyle name="Normal 7" xfId="15"/>
    <cellStyle name="Normal 8" xfId="12"/>
    <cellStyle name="Normal 8 2" xfId="20"/>
    <cellStyle name="Normal 8 3" xfId="26"/>
    <cellStyle name="Virgül 2" xfId="5"/>
    <cellStyle name="Virgül 2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abSelected="1" workbookViewId="0">
      <selection activeCell="B2" sqref="B2:G2"/>
    </sheetView>
  </sheetViews>
  <sheetFormatPr defaultRowHeight="15" x14ac:dyDescent="0.25"/>
  <cols>
    <col min="1" max="1" width="1.5703125" style="10" customWidth="1"/>
    <col min="2" max="2" width="13" style="10" customWidth="1"/>
    <col min="3" max="3" width="15" style="10" customWidth="1"/>
    <col min="4" max="4" width="16.5703125" style="10" customWidth="1"/>
    <col min="5" max="5" width="14.5703125" style="10" customWidth="1"/>
    <col min="6" max="6" width="13.7109375" style="10" customWidth="1"/>
    <col min="7" max="7" width="13.140625" style="10" customWidth="1"/>
    <col min="8" max="8" width="13.42578125" style="10" customWidth="1"/>
    <col min="9" max="9" width="13.28515625" style="10" customWidth="1"/>
    <col min="10" max="10" width="10.5703125" style="10" customWidth="1"/>
    <col min="11" max="16384" width="9.140625" style="10"/>
  </cols>
  <sheetData>
    <row r="2" spans="2:10" ht="26.25" x14ac:dyDescent="0.25">
      <c r="B2" s="173" t="s">
        <v>0</v>
      </c>
      <c r="C2" s="173"/>
      <c r="D2" s="173"/>
      <c r="E2" s="173"/>
      <c r="F2" s="173"/>
      <c r="G2" s="173"/>
      <c r="H2" s="174" t="s">
        <v>96</v>
      </c>
      <c r="I2" s="174"/>
      <c r="J2" s="174"/>
    </row>
    <row r="3" spans="2:10" ht="32.25" customHeight="1" thickBot="1" x14ac:dyDescent="0.3">
      <c r="B3" s="143" t="s">
        <v>1</v>
      </c>
      <c r="C3" s="143"/>
      <c r="D3" s="143"/>
      <c r="E3" s="143"/>
      <c r="F3" s="143"/>
      <c r="G3" s="143"/>
      <c r="H3" s="143"/>
      <c r="I3" s="143"/>
      <c r="J3" s="143"/>
    </row>
    <row r="4" spans="2:10" ht="22.5" customHeight="1" x14ac:dyDescent="0.25">
      <c r="B4" s="175" t="s">
        <v>2</v>
      </c>
      <c r="C4" s="176"/>
      <c r="D4" s="177"/>
      <c r="E4" s="178" t="s">
        <v>3</v>
      </c>
      <c r="F4" s="178"/>
      <c r="G4" s="178" t="s">
        <v>4</v>
      </c>
      <c r="H4" s="178"/>
      <c r="I4" s="178" t="s">
        <v>5</v>
      </c>
      <c r="J4" s="178"/>
    </row>
    <row r="5" spans="2:10" ht="20.25" customHeight="1" x14ac:dyDescent="0.25">
      <c r="B5" s="169" t="s">
        <v>6</v>
      </c>
      <c r="C5" s="170"/>
      <c r="D5" s="171"/>
      <c r="E5" s="172">
        <f>'Personel Sayıları'!E4:F4</f>
        <v>23</v>
      </c>
      <c r="F5" s="172"/>
      <c r="G5" s="172">
        <f>'Personel Sayıları'!G4:H4</f>
        <v>24</v>
      </c>
      <c r="H5" s="172"/>
      <c r="I5" s="172">
        <f>E5+G5</f>
        <v>47</v>
      </c>
      <c r="J5" s="172"/>
    </row>
    <row r="6" spans="2:10" ht="20.25" customHeight="1" x14ac:dyDescent="0.25">
      <c r="B6" s="169" t="s">
        <v>7</v>
      </c>
      <c r="C6" s="170"/>
      <c r="D6" s="171"/>
      <c r="E6" s="172">
        <f>'Personel Sayıları'!E5:F5</f>
        <v>200</v>
      </c>
      <c r="F6" s="172"/>
      <c r="G6" s="172">
        <f>'Personel Sayıları'!G5:H5</f>
        <v>196</v>
      </c>
      <c r="H6" s="172"/>
      <c r="I6" s="172">
        <f>E6+G6</f>
        <v>396</v>
      </c>
      <c r="J6" s="172"/>
    </row>
    <row r="7" spans="2:10" ht="18.75" customHeight="1" thickBot="1" x14ac:dyDescent="0.3">
      <c r="B7" s="163" t="s">
        <v>5</v>
      </c>
      <c r="C7" s="164"/>
      <c r="D7" s="165"/>
      <c r="E7" s="166">
        <f>E5+E6</f>
        <v>223</v>
      </c>
      <c r="F7" s="166"/>
      <c r="G7" s="166">
        <f>G5+G6</f>
        <v>220</v>
      </c>
      <c r="H7" s="166"/>
      <c r="I7" s="166">
        <f>I5+I6</f>
        <v>443</v>
      </c>
      <c r="J7" s="166"/>
    </row>
    <row r="8" spans="2:10" ht="23.25" customHeight="1" thickBot="1" x14ac:dyDescent="0.3">
      <c r="B8" s="163" t="s">
        <v>8</v>
      </c>
      <c r="C8" s="164"/>
      <c r="D8" s="165"/>
      <c r="E8" s="167">
        <f>'Personel Sayıları'!E9:F9</f>
        <v>5</v>
      </c>
      <c r="F8" s="167"/>
      <c r="G8" s="167">
        <f>'Personel Sayıları'!G9:H9</f>
        <v>8</v>
      </c>
      <c r="H8" s="167"/>
      <c r="I8" s="168">
        <f>'Personel Sayıları'!I9:J9</f>
        <v>13</v>
      </c>
      <c r="J8" s="168"/>
    </row>
    <row r="9" spans="2:10" ht="15.75" customHeight="1" x14ac:dyDescent="0.25">
      <c r="B9" s="11"/>
      <c r="C9" s="11"/>
      <c r="D9" s="11"/>
      <c r="E9" s="12"/>
      <c r="F9" s="12"/>
      <c r="G9" s="12"/>
      <c r="H9" s="12"/>
      <c r="I9" s="13"/>
      <c r="J9" s="13"/>
    </row>
    <row r="10" spans="2:10" ht="24.75" customHeight="1" thickBot="1" x14ac:dyDescent="0.3">
      <c r="B10" s="153" t="s">
        <v>50</v>
      </c>
      <c r="C10" s="153"/>
      <c r="D10" s="153"/>
      <c r="E10" s="153"/>
      <c r="F10" s="153"/>
      <c r="G10" s="153"/>
      <c r="H10" s="153"/>
      <c r="I10" s="153"/>
      <c r="J10" s="153"/>
    </row>
    <row r="11" spans="2:10" ht="32.25" customHeight="1" thickBot="1" x14ac:dyDescent="0.3">
      <c r="B11" s="154"/>
      <c r="C11" s="154" t="s">
        <v>51</v>
      </c>
      <c r="D11" s="156"/>
      <c r="E11" s="159" t="s">
        <v>53</v>
      </c>
      <c r="F11" s="160"/>
      <c r="G11" s="160"/>
      <c r="H11" s="160"/>
      <c r="I11" s="160"/>
      <c r="J11" s="161" t="s">
        <v>54</v>
      </c>
    </row>
    <row r="12" spans="2:10" ht="36" customHeight="1" thickBot="1" x14ac:dyDescent="0.3">
      <c r="B12" s="155"/>
      <c r="C12" s="157"/>
      <c r="D12" s="158"/>
      <c r="E12" s="159" t="s">
        <v>9</v>
      </c>
      <c r="F12" s="160"/>
      <c r="G12" s="159" t="s">
        <v>10</v>
      </c>
      <c r="H12" s="160"/>
      <c r="I12" s="14" t="s">
        <v>52</v>
      </c>
      <c r="J12" s="162"/>
    </row>
    <row r="13" spans="2:10" ht="20.25" customHeight="1" thickBot="1" x14ac:dyDescent="0.3">
      <c r="B13" s="15" t="s">
        <v>3</v>
      </c>
      <c r="C13" s="149">
        <f>C25</f>
        <v>1402381315.7</v>
      </c>
      <c r="D13" s="150"/>
      <c r="E13" s="151">
        <f>'GELİR-GİDER'!E5:F5+'GELİR-GİDER'!E6:F6+'GELİR-GİDER'!E7:F7</f>
        <v>1793554536.3999999</v>
      </c>
      <c r="F13" s="152"/>
      <c r="G13" s="151">
        <f>'GELİR-GİDER'!G5:H5+'GELİR-GİDER'!G6:H6+'GELİR-GİDER'!G7:H7</f>
        <v>1111163182.03</v>
      </c>
      <c r="H13" s="152"/>
      <c r="I13" s="16">
        <f>IF(G13&lt;1,"",G13/E13)</f>
        <v>0.61953130472425599</v>
      </c>
      <c r="J13" s="16">
        <f>G13/C13</f>
        <v>0.79234026408527969</v>
      </c>
    </row>
    <row r="14" spans="2:10" ht="23.25" customHeight="1" thickBot="1" x14ac:dyDescent="0.3">
      <c r="B14" s="15" t="s">
        <v>4</v>
      </c>
      <c r="C14" s="151">
        <f>C26</f>
        <v>809391560.03000009</v>
      </c>
      <c r="D14" s="151"/>
      <c r="E14" s="151">
        <f>SUM('GELİR-GİDER'!E8:F30)</f>
        <v>764747105.80999994</v>
      </c>
      <c r="F14" s="151"/>
      <c r="G14" s="151">
        <f>SUM('GELİR-GİDER'!G8:H30)</f>
        <v>416220438.98000002</v>
      </c>
      <c r="H14" s="151"/>
      <c r="I14" s="16">
        <f>IF(G14&lt;1,"",G14/E14)</f>
        <v>0.54425892666720244</v>
      </c>
      <c r="J14" s="16">
        <f t="shared" ref="J14:J15" si="0">G14/C14</f>
        <v>0.51423866955639219</v>
      </c>
    </row>
    <row r="15" spans="2:10" ht="23.25" customHeight="1" thickBot="1" x14ac:dyDescent="0.3">
      <c r="B15" s="17" t="s">
        <v>5</v>
      </c>
      <c r="C15" s="145">
        <f>SUM(C13:C14)</f>
        <v>2211772875.73</v>
      </c>
      <c r="D15" s="145"/>
      <c r="E15" s="145">
        <f t="shared" ref="E15" si="1">E13+E14</f>
        <v>2558301642.21</v>
      </c>
      <c r="F15" s="145"/>
      <c r="G15" s="145">
        <f t="shared" ref="G15" si="2">G13+G14</f>
        <v>1527383621.01</v>
      </c>
      <c r="H15" s="145"/>
      <c r="I15" s="16">
        <v>0.53</v>
      </c>
      <c r="J15" s="16">
        <f t="shared" si="0"/>
        <v>0.6905698310030518</v>
      </c>
    </row>
    <row r="16" spans="2:10" ht="18.75" customHeight="1" thickBot="1" x14ac:dyDescent="0.3">
      <c r="B16" s="18"/>
      <c r="C16" s="19"/>
      <c r="D16" s="19"/>
      <c r="E16" s="19"/>
      <c r="F16" s="19"/>
      <c r="G16" s="19"/>
      <c r="H16" s="19"/>
      <c r="I16" s="20"/>
      <c r="J16" s="20"/>
    </row>
    <row r="17" spans="2:10" ht="30.75" customHeight="1" thickBot="1" x14ac:dyDescent="0.3">
      <c r="B17" s="21" t="s">
        <v>11</v>
      </c>
      <c r="C17" s="146" t="s">
        <v>12</v>
      </c>
      <c r="D17" s="140"/>
      <c r="E17" s="146" t="s">
        <v>13</v>
      </c>
      <c r="F17" s="140"/>
      <c r="G17" s="146" t="s">
        <v>14</v>
      </c>
      <c r="H17" s="140"/>
      <c r="I17" s="146" t="s">
        <v>5</v>
      </c>
      <c r="J17" s="140"/>
    </row>
    <row r="18" spans="2:10" ht="23.25" customHeight="1" thickBot="1" x14ac:dyDescent="0.3">
      <c r="B18" s="22" t="s">
        <v>3</v>
      </c>
      <c r="C18" s="127">
        <f>'MÜKELLEF SAYILARI'!C3:D3+'MÜKELLEF SAYILARI'!C4:D4</f>
        <v>12223</v>
      </c>
      <c r="D18" s="128"/>
      <c r="E18" s="129">
        <f>'MÜKELLEF SAYILARI'!E3:F3+'MÜKELLEF SAYILARI'!E4:F4</f>
        <v>3337</v>
      </c>
      <c r="F18" s="128"/>
      <c r="G18" s="129">
        <f>'MÜKELLEF SAYILARI'!G3:H3+'MÜKELLEF SAYILARI'!G4:H4</f>
        <v>2417</v>
      </c>
      <c r="H18" s="128"/>
      <c r="I18" s="130">
        <f>C18+E18+G18</f>
        <v>17977</v>
      </c>
      <c r="J18" s="100"/>
    </row>
    <row r="19" spans="2:10" ht="24" customHeight="1" thickBot="1" x14ac:dyDescent="0.3">
      <c r="B19" s="23" t="s">
        <v>4</v>
      </c>
      <c r="C19" s="127">
        <f>SUM('MÜKELLEF SAYILARI'!C5:D27)</f>
        <v>9540</v>
      </c>
      <c r="D19" s="100"/>
      <c r="E19" s="147">
        <f>SUM('MÜKELLEF SAYILARI'!E5:F27)</f>
        <v>7349</v>
      </c>
      <c r="F19" s="100"/>
      <c r="G19" s="147">
        <f>SUM('MÜKELLEF SAYILARI'!G5:H27)</f>
        <v>1898</v>
      </c>
      <c r="H19" s="100"/>
      <c r="I19" s="130">
        <f>C19+E19+G19</f>
        <v>18787</v>
      </c>
      <c r="J19" s="100"/>
    </row>
    <row r="20" spans="2:10" ht="30.75" thickBot="1" x14ac:dyDescent="0.3">
      <c r="B20" s="24" t="s">
        <v>75</v>
      </c>
      <c r="C20" s="148">
        <f>C18+C19</f>
        <v>21763</v>
      </c>
      <c r="D20" s="140"/>
      <c r="E20" s="148">
        <f t="shared" ref="E20" si="3">E18+E19</f>
        <v>10686</v>
      </c>
      <c r="F20" s="140"/>
      <c r="G20" s="148">
        <f t="shared" ref="G20" si="4">G18+G19</f>
        <v>4315</v>
      </c>
      <c r="H20" s="140"/>
      <c r="I20" s="148">
        <f>I18+I19</f>
        <v>36764</v>
      </c>
      <c r="J20" s="140"/>
    </row>
    <row r="21" spans="2:10" ht="15.75" x14ac:dyDescent="0.25">
      <c r="B21" s="25"/>
      <c r="C21" s="26"/>
      <c r="D21" s="27"/>
      <c r="E21" s="26"/>
      <c r="F21" s="27"/>
      <c r="G21" s="26"/>
      <c r="H21" s="27"/>
      <c r="I21" s="26"/>
      <c r="J21" s="27"/>
    </row>
    <row r="22" spans="2:10" ht="29.25" customHeight="1" thickBot="1" x14ac:dyDescent="0.3">
      <c r="B22" s="143" t="s">
        <v>88</v>
      </c>
      <c r="C22" s="144"/>
      <c r="D22" s="144"/>
      <c r="E22" s="144"/>
      <c r="F22" s="144"/>
      <c r="G22" s="144"/>
      <c r="H22" s="144"/>
      <c r="I22" s="144"/>
      <c r="J22" s="144"/>
    </row>
    <row r="23" spans="2:10" ht="15.75" customHeight="1" thickBot="1" x14ac:dyDescent="0.3">
      <c r="B23" s="28"/>
      <c r="C23" s="29"/>
      <c r="D23" s="28">
        <v>1</v>
      </c>
      <c r="E23" s="28">
        <v>2</v>
      </c>
      <c r="F23" s="28">
        <v>3</v>
      </c>
      <c r="G23" s="28">
        <v>4</v>
      </c>
      <c r="H23" s="28">
        <v>5</v>
      </c>
      <c r="I23" s="28">
        <v>6</v>
      </c>
      <c r="J23" s="28">
        <v>7</v>
      </c>
    </row>
    <row r="24" spans="2:10" ht="39" thickBot="1" x14ac:dyDescent="0.3">
      <c r="B24" s="30"/>
      <c r="C24" s="31" t="s">
        <v>76</v>
      </c>
      <c r="D24" s="96" t="s">
        <v>77</v>
      </c>
      <c r="E24" s="96" t="s">
        <v>78</v>
      </c>
      <c r="F24" s="96" t="s">
        <v>79</v>
      </c>
      <c r="G24" s="96" t="s">
        <v>80</v>
      </c>
      <c r="H24" s="97" t="s">
        <v>86</v>
      </c>
      <c r="I24" s="97" t="s">
        <v>87</v>
      </c>
      <c r="J24" s="32" t="s">
        <v>81</v>
      </c>
    </row>
    <row r="25" spans="2:10" ht="36.75" customHeight="1" thickBot="1" x14ac:dyDescent="0.3">
      <c r="B25" s="33" t="s">
        <v>55</v>
      </c>
      <c r="C25" s="94">
        <f>D25+E25+F25+G25+H25+I25</f>
        <v>1402381315.7</v>
      </c>
      <c r="D25" s="93" t="str">
        <f>'BÜTÇE GİDERLERİ'!C4</f>
        <v>804.785.486,96</v>
      </c>
      <c r="E25" s="93" t="str">
        <f>'BÜTÇE GİDERLERİ'!D4</f>
        <v>148.344.625,28</v>
      </c>
      <c r="F25" s="93" t="str">
        <f>'BÜTÇE GİDERLERİ'!E4</f>
        <v>200.467.523,73</v>
      </c>
      <c r="G25" s="93" t="str">
        <f>'BÜTÇE GİDERLERİ'!F4</f>
        <v>77.029.492,53</v>
      </c>
      <c r="H25" s="93" t="str">
        <f>'BÜTÇE GİDERLERİ'!G4</f>
        <v>146.194.352,20</v>
      </c>
      <c r="I25" s="93" t="str">
        <f>'BÜTÇE GİDERLERİ'!H4</f>
        <v>25.559.835,00</v>
      </c>
      <c r="J25" s="95">
        <f>'BÜTÇE GİDERLERİ'!I4</f>
        <v>0</v>
      </c>
    </row>
    <row r="26" spans="2:10" ht="34.5" customHeight="1" thickBot="1" x14ac:dyDescent="0.3">
      <c r="B26" s="33" t="s">
        <v>4</v>
      </c>
      <c r="C26" s="94">
        <f>D26+E26+F26+G26+H26+I26</f>
        <v>809391560.03000009</v>
      </c>
      <c r="D26" s="68">
        <f>'BÜTÇE GİDERLERİ'!C22</f>
        <v>618511729.78000009</v>
      </c>
      <c r="E26" s="68">
        <f>'BÜTÇE GİDERLERİ'!D22</f>
        <v>96357376.450000018</v>
      </c>
      <c r="F26" s="68">
        <f>'BÜTÇE GİDERLERİ'!E22</f>
        <v>74321599.260000005</v>
      </c>
      <c r="G26" s="68">
        <f>'BÜTÇE GİDERLERİ'!F22</f>
        <v>12026870.130000003</v>
      </c>
      <c r="H26" s="68">
        <f>'BÜTÇE GİDERLERİ'!G22</f>
        <v>1815775.64</v>
      </c>
      <c r="I26" s="68">
        <f>'BÜTÇE GİDERLERİ'!H22</f>
        <v>6358208.7700000005</v>
      </c>
      <c r="J26" s="95">
        <f>'BÜTÇE GİDERLERİ'!I22</f>
        <v>0</v>
      </c>
    </row>
    <row r="27" spans="2:10" ht="33" customHeight="1" thickBot="1" x14ac:dyDescent="0.3">
      <c r="B27" s="33" t="s">
        <v>5</v>
      </c>
      <c r="C27" s="68">
        <f>SUM(D27:J27)</f>
        <v>2211772875.7300005</v>
      </c>
      <c r="D27" s="98">
        <f t="shared" ref="D27:J27" si="5">D25+D26</f>
        <v>1423297216.7400002</v>
      </c>
      <c r="E27" s="98">
        <f t="shared" si="5"/>
        <v>244702001.73000002</v>
      </c>
      <c r="F27" s="98">
        <f t="shared" si="5"/>
        <v>274789122.99000001</v>
      </c>
      <c r="G27" s="98">
        <f t="shared" si="5"/>
        <v>89056362.659999996</v>
      </c>
      <c r="H27" s="98">
        <f t="shared" si="5"/>
        <v>148010127.83999997</v>
      </c>
      <c r="I27" s="98">
        <f t="shared" si="5"/>
        <v>31918043.77</v>
      </c>
      <c r="J27" s="68">
        <f t="shared" si="5"/>
        <v>0</v>
      </c>
    </row>
    <row r="28" spans="2:10" ht="15.75" thickBot="1" x14ac:dyDescent="0.3"/>
    <row r="29" spans="2:10" ht="25.5" customHeight="1" thickTop="1" thickBot="1" x14ac:dyDescent="0.3">
      <c r="B29" s="134" t="s">
        <v>15</v>
      </c>
      <c r="C29" s="135"/>
      <c r="D29" s="135"/>
      <c r="E29" s="135"/>
      <c r="F29" s="136"/>
      <c r="G29" s="134" t="s">
        <v>82</v>
      </c>
      <c r="H29" s="137"/>
      <c r="I29" s="137"/>
      <c r="J29" s="138"/>
    </row>
    <row r="30" spans="2:10" ht="22.5" customHeight="1" thickBot="1" x14ac:dyDescent="0.3">
      <c r="B30" s="34"/>
      <c r="C30" s="139" t="s">
        <v>48</v>
      </c>
      <c r="D30" s="140"/>
      <c r="E30" s="141" t="s">
        <v>49</v>
      </c>
      <c r="F30" s="142"/>
      <c r="G30" s="99" t="s">
        <v>83</v>
      </c>
      <c r="H30" s="100"/>
      <c r="I30" s="101">
        <f>D27+E27</f>
        <v>1667999218.4700003</v>
      </c>
      <c r="J30" s="102"/>
    </row>
    <row r="31" spans="2:10" ht="27" customHeight="1" thickBot="1" x14ac:dyDescent="0.3">
      <c r="B31" s="35" t="s">
        <v>55</v>
      </c>
      <c r="C31" s="131">
        <f>'Red Ve İade'!C4:D4+'Red Ve İade'!C5:D5</f>
        <v>161030692.86000001</v>
      </c>
      <c r="D31" s="132"/>
      <c r="E31" s="133">
        <f>'Red Ve İade'!E4:F4+'Red Ve İade'!E5:F5</f>
        <v>1218978.08</v>
      </c>
      <c r="F31" s="102"/>
      <c r="G31" s="99" t="s">
        <v>84</v>
      </c>
      <c r="H31" s="100"/>
      <c r="I31" s="101">
        <f>F27</f>
        <v>274789122.99000001</v>
      </c>
      <c r="J31" s="102"/>
    </row>
    <row r="32" spans="2:10" ht="26.25" customHeight="1" thickBot="1" x14ac:dyDescent="0.3">
      <c r="B32" s="35" t="s">
        <v>4</v>
      </c>
      <c r="C32" s="131">
        <f>SUM('Red Ve İade'!C6:D28)</f>
        <v>20535448.829999998</v>
      </c>
      <c r="D32" s="132"/>
      <c r="E32" s="133">
        <f>SUM('Red Ve İade'!E6:F28)</f>
        <v>422.49</v>
      </c>
      <c r="F32" s="102"/>
      <c r="G32" s="99" t="s">
        <v>85</v>
      </c>
      <c r="H32" s="100"/>
      <c r="I32" s="101">
        <f>G27+H27+I27</f>
        <v>268984534.26999998</v>
      </c>
      <c r="J32" s="102"/>
    </row>
    <row r="33" spans="2:10" ht="28.5" customHeight="1" thickBot="1" x14ac:dyDescent="0.3">
      <c r="B33" s="36" t="s">
        <v>5</v>
      </c>
      <c r="C33" s="110">
        <f>C31+C32</f>
        <v>181566141.69</v>
      </c>
      <c r="D33" s="111"/>
      <c r="E33" s="112">
        <f>E31+E32</f>
        <v>1219400.57</v>
      </c>
      <c r="F33" s="113"/>
      <c r="G33" s="114" t="s">
        <v>5</v>
      </c>
      <c r="H33" s="115"/>
      <c r="I33" s="116">
        <f>I30+I31+I32</f>
        <v>2211772875.7300005</v>
      </c>
      <c r="J33" s="113"/>
    </row>
    <row r="34" spans="2:10" ht="15.75" thickTop="1" x14ac:dyDescent="0.25"/>
    <row r="35" spans="2:10" ht="15.75" thickBot="1" x14ac:dyDescent="0.3"/>
    <row r="36" spans="2:10" ht="28.5" customHeight="1" thickBot="1" x14ac:dyDescent="0.3">
      <c r="B36" s="119" t="s">
        <v>16</v>
      </c>
      <c r="C36" s="120"/>
      <c r="D36" s="120"/>
      <c r="E36" s="120"/>
      <c r="F36" s="120"/>
      <c r="G36" s="120"/>
      <c r="H36" s="120"/>
      <c r="I36" s="120"/>
      <c r="J36" s="121"/>
    </row>
    <row r="37" spans="2:10" ht="26.25" customHeight="1" x14ac:dyDescent="0.25">
      <c r="B37" s="122" t="s">
        <v>17</v>
      </c>
      <c r="C37" s="123"/>
      <c r="D37" s="124" t="s">
        <v>18</v>
      </c>
      <c r="E37" s="125"/>
      <c r="F37" s="126" t="s">
        <v>19</v>
      </c>
      <c r="G37" s="126"/>
      <c r="H37" s="37" t="s">
        <v>5</v>
      </c>
      <c r="I37" s="117" t="s">
        <v>20</v>
      </c>
      <c r="J37" s="118"/>
    </row>
    <row r="38" spans="2:10" ht="25.5" customHeight="1" thickBot="1" x14ac:dyDescent="0.3">
      <c r="B38" s="103">
        <f>Davalar!B4</f>
        <v>2497</v>
      </c>
      <c r="C38" s="104"/>
      <c r="D38" s="105">
        <f>Davalar!D4</f>
        <v>1832</v>
      </c>
      <c r="E38" s="106"/>
      <c r="F38" s="107">
        <f>Davalar!F4</f>
        <v>713</v>
      </c>
      <c r="G38" s="107"/>
      <c r="H38" s="38">
        <f>B38+D38+F38</f>
        <v>5042</v>
      </c>
      <c r="I38" s="108">
        <f>Davalar!I4</f>
        <v>4</v>
      </c>
      <c r="J38" s="109"/>
    </row>
  </sheetData>
  <mergeCells count="83">
    <mergeCell ref="B2:G2"/>
    <mergeCell ref="H2:J2"/>
    <mergeCell ref="B3:J3"/>
    <mergeCell ref="B4:D4"/>
    <mergeCell ref="E4:F4"/>
    <mergeCell ref="G4:H4"/>
    <mergeCell ref="I4:J4"/>
    <mergeCell ref="B5:D5"/>
    <mergeCell ref="E5:F5"/>
    <mergeCell ref="G5:H5"/>
    <mergeCell ref="I5:J5"/>
    <mergeCell ref="B6:D6"/>
    <mergeCell ref="E6:F6"/>
    <mergeCell ref="G6:H6"/>
    <mergeCell ref="I6:J6"/>
    <mergeCell ref="B7:D7"/>
    <mergeCell ref="E7:F7"/>
    <mergeCell ref="G7:H7"/>
    <mergeCell ref="I7:J7"/>
    <mergeCell ref="B8:D8"/>
    <mergeCell ref="E8:F8"/>
    <mergeCell ref="G8:H8"/>
    <mergeCell ref="I8:J8"/>
    <mergeCell ref="B10:J10"/>
    <mergeCell ref="B11:B12"/>
    <mergeCell ref="C11:D12"/>
    <mergeCell ref="E11:I11"/>
    <mergeCell ref="J11:J12"/>
    <mergeCell ref="E12:F12"/>
    <mergeCell ref="G12:H12"/>
    <mergeCell ref="C13:D13"/>
    <mergeCell ref="E13:F13"/>
    <mergeCell ref="G13:H13"/>
    <mergeCell ref="C14:D14"/>
    <mergeCell ref="E14:F14"/>
    <mergeCell ref="G14:H14"/>
    <mergeCell ref="B22:J22"/>
    <mergeCell ref="C15:D15"/>
    <mergeCell ref="E15:F15"/>
    <mergeCell ref="G15:H15"/>
    <mergeCell ref="C17:D17"/>
    <mergeCell ref="E17:F17"/>
    <mergeCell ref="G17:H17"/>
    <mergeCell ref="C19:D19"/>
    <mergeCell ref="E19:F19"/>
    <mergeCell ref="G19:H19"/>
    <mergeCell ref="I19:J19"/>
    <mergeCell ref="C20:D20"/>
    <mergeCell ref="E20:F20"/>
    <mergeCell ref="G20:H20"/>
    <mergeCell ref="I20:J20"/>
    <mergeCell ref="I17:J17"/>
    <mergeCell ref="C18:D18"/>
    <mergeCell ref="E18:F18"/>
    <mergeCell ref="G18:H18"/>
    <mergeCell ref="I18:J18"/>
    <mergeCell ref="C32:D32"/>
    <mergeCell ref="E32:F32"/>
    <mergeCell ref="G32:H32"/>
    <mergeCell ref="I32:J32"/>
    <mergeCell ref="B29:F29"/>
    <mergeCell ref="G29:J29"/>
    <mergeCell ref="C30:D30"/>
    <mergeCell ref="E30:F30"/>
    <mergeCell ref="G30:H30"/>
    <mergeCell ref="I30:J30"/>
    <mergeCell ref="C31:D31"/>
    <mergeCell ref="E31:F31"/>
    <mergeCell ref="G31:H31"/>
    <mergeCell ref="I31:J31"/>
    <mergeCell ref="B38:C38"/>
    <mergeCell ref="D38:E38"/>
    <mergeCell ref="F38:G38"/>
    <mergeCell ref="I38:J38"/>
    <mergeCell ref="C33:D33"/>
    <mergeCell ref="E33:F33"/>
    <mergeCell ref="G33:H33"/>
    <mergeCell ref="I33:J33"/>
    <mergeCell ref="I37:J37"/>
    <mergeCell ref="B36:J36"/>
    <mergeCell ref="B37:C37"/>
    <mergeCell ref="D37:E37"/>
    <mergeCell ref="F37:G37"/>
  </mergeCells>
  <pageMargins left="0.19685039370078741" right="0" top="0" bottom="0" header="0" footer="0"/>
  <pageSetup paperSize="9" scale="80" orientation="portrait" horizontalDpi="4294967295" verticalDpi="4294967295" r:id="rId1"/>
  <ignoredErrors>
    <ignoredError sqref="G5:H7 E5:F8 G8 C18:H18 E13:H13 C31:D33 E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activeCell="E6" sqref="E6:F6"/>
    </sheetView>
  </sheetViews>
  <sheetFormatPr defaultRowHeight="15" x14ac:dyDescent="0.25"/>
  <cols>
    <col min="1" max="1" width="5.140625" style="1" customWidth="1"/>
    <col min="2" max="3" width="9.140625" style="1"/>
    <col min="4" max="4" width="5.140625" style="1" customWidth="1"/>
    <col min="5" max="16384" width="9.140625" style="1"/>
  </cols>
  <sheetData>
    <row r="2" spans="2:10" ht="15.75" thickBot="1" x14ac:dyDescent="0.3"/>
    <row r="3" spans="2:10" ht="35.25" customHeight="1" x14ac:dyDescent="0.25">
      <c r="B3" s="190" t="s">
        <v>2</v>
      </c>
      <c r="C3" s="191"/>
      <c r="D3" s="192"/>
      <c r="E3" s="193" t="s">
        <v>3</v>
      </c>
      <c r="F3" s="193"/>
      <c r="G3" s="193" t="s">
        <v>4</v>
      </c>
      <c r="H3" s="193"/>
      <c r="I3" s="193" t="s">
        <v>5</v>
      </c>
      <c r="J3" s="193"/>
    </row>
    <row r="4" spans="2:10" ht="32.25" customHeight="1" x14ac:dyDescent="0.25">
      <c r="B4" s="184" t="s">
        <v>6</v>
      </c>
      <c r="C4" s="185"/>
      <c r="D4" s="186"/>
      <c r="E4" s="187">
        <v>23</v>
      </c>
      <c r="F4" s="187"/>
      <c r="G4" s="187">
        <v>24</v>
      </c>
      <c r="H4" s="187"/>
      <c r="I4" s="188">
        <f>E4+G4</f>
        <v>47</v>
      </c>
      <c r="J4" s="188"/>
    </row>
    <row r="5" spans="2:10" ht="27.75" customHeight="1" x14ac:dyDescent="0.25">
      <c r="B5" s="184" t="s">
        <v>7</v>
      </c>
      <c r="C5" s="185"/>
      <c r="D5" s="186"/>
      <c r="E5" s="187">
        <v>200</v>
      </c>
      <c r="F5" s="187"/>
      <c r="G5" s="187">
        <v>196</v>
      </c>
      <c r="H5" s="187"/>
      <c r="I5" s="188">
        <f>E5+G5</f>
        <v>396</v>
      </c>
      <c r="J5" s="188"/>
    </row>
    <row r="6" spans="2:10" ht="36" customHeight="1" thickBot="1" x14ac:dyDescent="0.3">
      <c r="B6" s="179" t="s">
        <v>5</v>
      </c>
      <c r="C6" s="180"/>
      <c r="D6" s="181"/>
      <c r="E6" s="189">
        <f>E4+E5</f>
        <v>223</v>
      </c>
      <c r="F6" s="189"/>
      <c r="G6" s="189">
        <f>G4+G5</f>
        <v>220</v>
      </c>
      <c r="H6" s="189"/>
      <c r="I6" s="189">
        <f>I4+I5</f>
        <v>443</v>
      </c>
      <c r="J6" s="189"/>
    </row>
    <row r="9" spans="2:10" ht="19.5" thickBot="1" x14ac:dyDescent="0.3">
      <c r="B9" s="179" t="s">
        <v>8</v>
      </c>
      <c r="C9" s="180"/>
      <c r="D9" s="181"/>
      <c r="E9" s="182">
        <v>5</v>
      </c>
      <c r="F9" s="182"/>
      <c r="G9" s="182">
        <v>8</v>
      </c>
      <c r="H9" s="182"/>
      <c r="I9" s="183">
        <f>E9+G9</f>
        <v>13</v>
      </c>
      <c r="J9" s="183"/>
    </row>
  </sheetData>
  <sheetProtection password="CE28" sheet="1" objects="1" scenarios="1"/>
  <mergeCells count="20">
    <mergeCell ref="B3:D3"/>
    <mergeCell ref="E3:F3"/>
    <mergeCell ref="G3:H3"/>
    <mergeCell ref="I3:J3"/>
    <mergeCell ref="B4:D4"/>
    <mergeCell ref="E4:F4"/>
    <mergeCell ref="G4:H4"/>
    <mergeCell ref="I4:J4"/>
    <mergeCell ref="B9:D9"/>
    <mergeCell ref="E9:F9"/>
    <mergeCell ref="G9:H9"/>
    <mergeCell ref="I9:J9"/>
    <mergeCell ref="B5:D5"/>
    <mergeCell ref="E5:F5"/>
    <mergeCell ref="G5:H5"/>
    <mergeCell ref="I5:J5"/>
    <mergeCell ref="B6:D6"/>
    <mergeCell ref="E6:F6"/>
    <mergeCell ref="G6:H6"/>
    <mergeCell ref="I6:J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workbookViewId="0">
      <pane ySplit="4" topLeftCell="A5" activePane="bottomLeft" state="frozen"/>
      <selection pane="bottomLeft" activeCell="L8" sqref="L8"/>
    </sheetView>
  </sheetViews>
  <sheetFormatPr defaultRowHeight="15" x14ac:dyDescent="0.25"/>
  <cols>
    <col min="1" max="1" width="3" style="1" customWidth="1"/>
    <col min="2" max="2" width="21.85546875" style="1" customWidth="1"/>
    <col min="3" max="9" width="9.140625" style="1"/>
    <col min="10" max="10" width="10.5703125" style="1" customWidth="1"/>
    <col min="11" max="16384" width="9.140625" style="1"/>
  </cols>
  <sheetData>
    <row r="2" spans="2:10" ht="30" customHeight="1" thickBot="1" x14ac:dyDescent="0.3">
      <c r="B2" s="228" t="s">
        <v>50</v>
      </c>
      <c r="C2" s="228"/>
      <c r="D2" s="228"/>
      <c r="E2" s="228"/>
      <c r="F2" s="228"/>
      <c r="G2" s="228"/>
      <c r="H2" s="228"/>
      <c r="I2" s="228"/>
      <c r="J2" s="228"/>
    </row>
    <row r="3" spans="2:10" ht="30" customHeight="1" thickBot="1" x14ac:dyDescent="0.3">
      <c r="B3" s="229"/>
      <c r="C3" s="229" t="s">
        <v>51</v>
      </c>
      <c r="D3" s="231"/>
      <c r="E3" s="234" t="s">
        <v>53</v>
      </c>
      <c r="F3" s="235"/>
      <c r="G3" s="235"/>
      <c r="H3" s="235"/>
      <c r="I3" s="235"/>
      <c r="J3" s="236" t="s">
        <v>54</v>
      </c>
    </row>
    <row r="4" spans="2:10" ht="39" customHeight="1" thickBot="1" x14ac:dyDescent="0.3">
      <c r="B4" s="230"/>
      <c r="C4" s="232"/>
      <c r="D4" s="233"/>
      <c r="E4" s="234" t="s">
        <v>9</v>
      </c>
      <c r="F4" s="235"/>
      <c r="G4" s="234" t="s">
        <v>10</v>
      </c>
      <c r="H4" s="235"/>
      <c r="I4" s="2" t="s">
        <v>52</v>
      </c>
      <c r="J4" s="237"/>
    </row>
    <row r="5" spans="2:10" ht="24.95" customHeight="1" thickBot="1" x14ac:dyDescent="0.3">
      <c r="B5" s="3" t="s">
        <v>44</v>
      </c>
      <c r="C5" s="225" t="s">
        <v>89</v>
      </c>
      <c r="D5" s="226"/>
      <c r="E5" s="209">
        <v>256765133.94999999</v>
      </c>
      <c r="F5" s="227"/>
      <c r="G5" s="209">
        <v>211286395.41</v>
      </c>
      <c r="H5" s="227"/>
      <c r="I5" s="8">
        <f>IF(G5&lt;1,"",G5/E5)</f>
        <v>0.82287806042678646</v>
      </c>
      <c r="J5" s="8">
        <f>IF(G5&lt;1,"",IF(C5&lt;1,"",(G5/C5)))</f>
        <v>0.15066258587774764</v>
      </c>
    </row>
    <row r="6" spans="2:10" ht="24.95" customHeight="1" thickBot="1" x14ac:dyDescent="0.3">
      <c r="B6" s="4" t="s">
        <v>45</v>
      </c>
      <c r="C6" s="195">
        <v>0</v>
      </c>
      <c r="D6" s="196"/>
      <c r="E6" s="195">
        <v>889107876.42999995</v>
      </c>
      <c r="F6" s="195"/>
      <c r="G6" s="195">
        <v>525295521.67000002</v>
      </c>
      <c r="H6" s="195"/>
      <c r="I6" s="8">
        <f t="shared" ref="I6:I31" si="0">IF(G6&lt;1,"",G6/E6)</f>
        <v>0.59081190887566826</v>
      </c>
      <c r="J6" s="8" t="str">
        <f t="shared" ref="J6:J31" si="1">IF(G6&lt;1,"",IF(C6&lt;1,"",(G6/C6)))</f>
        <v/>
      </c>
    </row>
    <row r="7" spans="2:10" ht="24.95" customHeight="1" thickBot="1" x14ac:dyDescent="0.3">
      <c r="B7" s="5" t="s">
        <v>46</v>
      </c>
      <c r="C7" s="195">
        <v>0</v>
      </c>
      <c r="D7" s="196"/>
      <c r="E7" s="195">
        <v>647681526.01999998</v>
      </c>
      <c r="F7" s="195"/>
      <c r="G7" s="195">
        <v>374581264.94999999</v>
      </c>
      <c r="H7" s="195"/>
      <c r="I7" s="8">
        <f t="shared" si="0"/>
        <v>0.57834174652440706</v>
      </c>
      <c r="J7" s="8" t="str">
        <f t="shared" si="1"/>
        <v/>
      </c>
    </row>
    <row r="8" spans="2:10" ht="24.95" customHeight="1" thickBot="1" x14ac:dyDescent="0.3">
      <c r="B8" s="6" t="s">
        <v>21</v>
      </c>
      <c r="C8" s="224">
        <v>15204981.210000001</v>
      </c>
      <c r="D8" s="224"/>
      <c r="E8" s="224">
        <v>13538545.65</v>
      </c>
      <c r="F8" s="224"/>
      <c r="G8" s="224">
        <v>10141073.76</v>
      </c>
      <c r="H8" s="224"/>
      <c r="I8" s="8">
        <f t="shared" si="0"/>
        <v>0.7490519308475353</v>
      </c>
      <c r="J8" s="8">
        <f t="shared" si="1"/>
        <v>0.66695733588479711</v>
      </c>
    </row>
    <row r="9" spans="2:10" ht="24.95" customHeight="1" thickBot="1" x14ac:dyDescent="0.3">
      <c r="B9" s="6" t="s">
        <v>22</v>
      </c>
      <c r="C9" s="221">
        <v>14596785.92</v>
      </c>
      <c r="D9" s="221"/>
      <c r="E9" s="221">
        <v>9032032.0800000001</v>
      </c>
      <c r="F9" s="221"/>
      <c r="G9" s="221">
        <v>3521481.47</v>
      </c>
      <c r="H9" s="221"/>
      <c r="I9" s="8">
        <f t="shared" si="0"/>
        <v>0.38988806049501989</v>
      </c>
      <c r="J9" s="8">
        <f t="shared" si="1"/>
        <v>0.24125047043232928</v>
      </c>
    </row>
    <row r="10" spans="2:10" ht="24.95" customHeight="1" thickBot="1" x14ac:dyDescent="0.3">
      <c r="B10" s="6" t="s">
        <v>23</v>
      </c>
      <c r="C10" s="195">
        <v>108769548.81999999</v>
      </c>
      <c r="D10" s="196"/>
      <c r="E10" s="222">
        <v>11260272.789999999</v>
      </c>
      <c r="F10" s="223"/>
      <c r="G10" s="209">
        <v>11211497.220000001</v>
      </c>
      <c r="H10" s="209"/>
      <c r="I10" s="8">
        <f t="shared" si="0"/>
        <v>0.99566834916794245</v>
      </c>
      <c r="J10" s="8">
        <f t="shared" si="1"/>
        <v>0.10307569849860854</v>
      </c>
    </row>
    <row r="11" spans="2:10" ht="24.95" customHeight="1" thickBot="1" x14ac:dyDescent="0.3">
      <c r="B11" s="6" t="s">
        <v>24</v>
      </c>
      <c r="C11" s="214">
        <v>67508869.900000006</v>
      </c>
      <c r="D11" s="215"/>
      <c r="E11" s="214">
        <v>7143958.9699999997</v>
      </c>
      <c r="F11" s="215"/>
      <c r="G11" s="214">
        <v>7143958.9699999997</v>
      </c>
      <c r="H11" s="215"/>
      <c r="I11" s="8">
        <f t="shared" si="0"/>
        <v>1</v>
      </c>
      <c r="J11" s="8">
        <f t="shared" si="1"/>
        <v>0.10582252347850366</v>
      </c>
    </row>
    <row r="12" spans="2:10" ht="24.95" customHeight="1" thickBot="1" x14ac:dyDescent="0.3">
      <c r="B12" s="6" t="s">
        <v>25</v>
      </c>
      <c r="C12" s="209">
        <v>20613951.390000001</v>
      </c>
      <c r="D12" s="209"/>
      <c r="E12" s="209">
        <f>4661932.47+480476.31+2836012.25</f>
        <v>7978421.0299999993</v>
      </c>
      <c r="F12" s="209"/>
      <c r="G12" s="209">
        <v>4661932.47</v>
      </c>
      <c r="H12" s="209"/>
      <c r="I12" s="8">
        <f t="shared" si="0"/>
        <v>0.58431768046214527</v>
      </c>
      <c r="J12" s="8">
        <f t="shared" si="1"/>
        <v>0.22615423805945045</v>
      </c>
    </row>
    <row r="13" spans="2:10" ht="24.95" customHeight="1" thickBot="1" x14ac:dyDescent="0.3">
      <c r="B13" s="6" t="s">
        <v>26</v>
      </c>
      <c r="C13" s="209">
        <v>24215690.16</v>
      </c>
      <c r="D13" s="209"/>
      <c r="E13" s="209">
        <v>35832713.200000003</v>
      </c>
      <c r="F13" s="209"/>
      <c r="G13" s="209">
        <v>13269884.810000001</v>
      </c>
      <c r="H13" s="209"/>
      <c r="I13" s="8">
        <f t="shared" si="0"/>
        <v>0.37032877571771483</v>
      </c>
      <c r="J13" s="8">
        <f t="shared" si="1"/>
        <v>0.54798705807359072</v>
      </c>
    </row>
    <row r="14" spans="2:10" ht="24.95" customHeight="1" thickBot="1" x14ac:dyDescent="0.3">
      <c r="B14" s="6" t="s">
        <v>27</v>
      </c>
      <c r="C14" s="209">
        <v>110916151.05</v>
      </c>
      <c r="D14" s="209"/>
      <c r="E14" s="209">
        <v>11897937.880000001</v>
      </c>
      <c r="F14" s="209"/>
      <c r="G14" s="209">
        <v>11328325.970000001</v>
      </c>
      <c r="H14" s="209"/>
      <c r="I14" s="8">
        <f t="shared" si="0"/>
        <v>0.95212515683432031</v>
      </c>
      <c r="J14" s="8">
        <f t="shared" si="1"/>
        <v>0.10213414243786095</v>
      </c>
    </row>
    <row r="15" spans="2:10" ht="24.95" customHeight="1" thickBot="1" x14ac:dyDescent="0.3">
      <c r="B15" s="6" t="s">
        <v>28</v>
      </c>
      <c r="C15" s="209">
        <v>71409637.700000003</v>
      </c>
      <c r="D15" s="209"/>
      <c r="E15" s="209">
        <v>12582303.449999999</v>
      </c>
      <c r="F15" s="209"/>
      <c r="G15" s="209">
        <v>12582303.449999999</v>
      </c>
      <c r="H15" s="209"/>
      <c r="I15" s="8">
        <f t="shared" si="0"/>
        <v>1</v>
      </c>
      <c r="J15" s="8">
        <f t="shared" si="1"/>
        <v>0.17619895374430669</v>
      </c>
    </row>
    <row r="16" spans="2:10" ht="24.95" customHeight="1" thickBot="1" x14ac:dyDescent="0.3">
      <c r="B16" s="6" t="s">
        <v>29</v>
      </c>
      <c r="C16" s="209">
        <v>11753178.560000001</v>
      </c>
      <c r="D16" s="209"/>
      <c r="E16" s="209">
        <v>10147527.130000001</v>
      </c>
      <c r="F16" s="209"/>
      <c r="G16" s="209">
        <v>6860079</v>
      </c>
      <c r="H16" s="209"/>
      <c r="I16" s="8">
        <f t="shared" si="0"/>
        <v>0.67603455621409114</v>
      </c>
      <c r="J16" s="8">
        <f t="shared" si="1"/>
        <v>0.58367861638273277</v>
      </c>
    </row>
    <row r="17" spans="2:10" ht="24.95" customHeight="1" thickBot="1" x14ac:dyDescent="0.3">
      <c r="B17" s="6" t="s">
        <v>30</v>
      </c>
      <c r="C17" s="209">
        <v>13662574.470000001</v>
      </c>
      <c r="D17" s="209"/>
      <c r="E17" s="209">
        <v>6477483.0800000001</v>
      </c>
      <c r="F17" s="209"/>
      <c r="G17" s="209">
        <v>3514914.81</v>
      </c>
      <c r="H17" s="209"/>
      <c r="I17" s="8">
        <f t="shared" si="0"/>
        <v>0.54263589214964036</v>
      </c>
      <c r="J17" s="8">
        <f t="shared" si="1"/>
        <v>0.25726592142044513</v>
      </c>
    </row>
    <row r="18" spans="2:10" ht="24.95" customHeight="1" thickBot="1" x14ac:dyDescent="0.3">
      <c r="B18" s="6" t="s">
        <v>31</v>
      </c>
      <c r="C18" s="219">
        <v>39503115.5</v>
      </c>
      <c r="D18" s="220"/>
      <c r="E18" s="215">
        <v>16477601.449999999</v>
      </c>
      <c r="F18" s="209"/>
      <c r="G18" s="209">
        <v>15862943.84</v>
      </c>
      <c r="H18" s="209"/>
      <c r="I18" s="8">
        <f t="shared" si="0"/>
        <v>0.96269738578972608</v>
      </c>
      <c r="J18" s="8">
        <f t="shared" si="1"/>
        <v>0.40156184238177367</v>
      </c>
    </row>
    <row r="19" spans="2:10" ht="24.95" customHeight="1" thickBot="1" x14ac:dyDescent="0.3">
      <c r="B19" s="6" t="s">
        <v>32</v>
      </c>
      <c r="C19" s="216">
        <v>45623149.759999998</v>
      </c>
      <c r="D19" s="217"/>
      <c r="E19" s="196">
        <v>5114040.5199999996</v>
      </c>
      <c r="F19" s="218"/>
      <c r="G19" s="196">
        <v>5108120.2300000004</v>
      </c>
      <c r="H19" s="218"/>
      <c r="I19" s="8">
        <f t="shared" si="0"/>
        <v>0.99884234589521803</v>
      </c>
      <c r="J19" s="8">
        <f t="shared" si="1"/>
        <v>0.11196334003397841</v>
      </c>
    </row>
    <row r="20" spans="2:10" ht="24.95" customHeight="1" thickBot="1" x14ac:dyDescent="0.3">
      <c r="B20" s="6" t="s">
        <v>33</v>
      </c>
      <c r="C20" s="209">
        <v>6107166.6600000001</v>
      </c>
      <c r="D20" s="209"/>
      <c r="E20" s="209">
        <v>1308656.6200000001</v>
      </c>
      <c r="F20" s="209"/>
      <c r="G20" s="209">
        <v>1020358.92</v>
      </c>
      <c r="H20" s="209"/>
      <c r="I20" s="8">
        <f t="shared" si="0"/>
        <v>0.77969950589483128</v>
      </c>
      <c r="J20" s="8">
        <f t="shared" si="1"/>
        <v>0.1670756632012397</v>
      </c>
    </row>
    <row r="21" spans="2:10" ht="24.95" customHeight="1" thickBot="1" x14ac:dyDescent="0.3">
      <c r="B21" s="6" t="s">
        <v>34</v>
      </c>
      <c r="C21" s="210">
        <v>112454350.41</v>
      </c>
      <c r="D21" s="211"/>
      <c r="E21" s="212">
        <v>11144429.6</v>
      </c>
      <c r="F21" s="213"/>
      <c r="G21" s="212">
        <v>11144429.6</v>
      </c>
      <c r="H21" s="213"/>
      <c r="I21" s="8">
        <f t="shared" si="0"/>
        <v>1</v>
      </c>
      <c r="J21" s="8">
        <f t="shared" si="1"/>
        <v>9.9101809395263571E-2</v>
      </c>
    </row>
    <row r="22" spans="2:10" ht="24.95" customHeight="1" thickBot="1" x14ac:dyDescent="0.3">
      <c r="B22" s="6" t="s">
        <v>35</v>
      </c>
      <c r="C22" s="214">
        <v>49650515.870000005</v>
      </c>
      <c r="D22" s="215"/>
      <c r="E22" s="214">
        <v>79033452.030000001</v>
      </c>
      <c r="F22" s="215"/>
      <c r="G22" s="214">
        <v>23921968.239999998</v>
      </c>
      <c r="H22" s="215"/>
      <c r="I22" s="8">
        <f t="shared" si="0"/>
        <v>0.30268155604438929</v>
      </c>
      <c r="J22" s="8">
        <f t="shared" si="1"/>
        <v>0.48180704310575367</v>
      </c>
    </row>
    <row r="23" spans="2:10" ht="24.95" customHeight="1" thickBot="1" x14ac:dyDescent="0.3">
      <c r="B23" s="6" t="s">
        <v>36</v>
      </c>
      <c r="C23" s="195"/>
      <c r="D23" s="196"/>
      <c r="E23" s="209">
        <v>6655380.6699999999</v>
      </c>
      <c r="F23" s="209"/>
      <c r="G23" s="209">
        <v>2381959.67</v>
      </c>
      <c r="H23" s="209"/>
      <c r="I23" s="8">
        <f t="shared" si="0"/>
        <v>0.35789983895842281</v>
      </c>
      <c r="J23" s="8" t="str">
        <f t="shared" si="1"/>
        <v/>
      </c>
    </row>
    <row r="24" spans="2:10" ht="24.95" customHeight="1" thickBot="1" x14ac:dyDescent="0.3">
      <c r="B24" s="6" t="s">
        <v>37</v>
      </c>
      <c r="C24" s="209">
        <v>73514078.950000003</v>
      </c>
      <c r="D24" s="209"/>
      <c r="E24" s="209">
        <v>55385711.789999999</v>
      </c>
      <c r="F24" s="209"/>
      <c r="G24" s="209">
        <v>30425966.719999999</v>
      </c>
      <c r="H24" s="209"/>
      <c r="I24" s="8">
        <f t="shared" si="0"/>
        <v>0.54934685745960687</v>
      </c>
      <c r="J24" s="8">
        <f t="shared" si="1"/>
        <v>0.41387945213452204</v>
      </c>
    </row>
    <row r="25" spans="2:10" ht="24.95" customHeight="1" thickBot="1" x14ac:dyDescent="0.3">
      <c r="B25" s="7" t="s">
        <v>38</v>
      </c>
      <c r="C25" s="195">
        <v>0</v>
      </c>
      <c r="D25" s="196"/>
      <c r="E25" s="206">
        <v>82030545.75</v>
      </c>
      <c r="F25" s="206"/>
      <c r="G25" s="206">
        <v>40735062.359999999</v>
      </c>
      <c r="H25" s="206"/>
      <c r="I25" s="8">
        <f t="shared" si="0"/>
        <v>0.49658407106233349</v>
      </c>
      <c r="J25" s="8" t="str">
        <f t="shared" si="1"/>
        <v/>
      </c>
    </row>
    <row r="26" spans="2:10" ht="24.95" customHeight="1" thickBot="1" x14ac:dyDescent="0.3">
      <c r="B26" s="7" t="s">
        <v>39</v>
      </c>
      <c r="C26" s="207">
        <v>0</v>
      </c>
      <c r="D26" s="207"/>
      <c r="E26" s="208">
        <v>45275274.149999999</v>
      </c>
      <c r="F26" s="208"/>
      <c r="G26" s="208">
        <v>21400883.109999999</v>
      </c>
      <c r="H26" s="208"/>
      <c r="I26" s="8">
        <f t="shared" si="0"/>
        <v>0.47268367805123496</v>
      </c>
      <c r="J26" s="8" t="str">
        <f t="shared" si="1"/>
        <v/>
      </c>
    </row>
    <row r="27" spans="2:10" ht="24.95" customHeight="1" thickBot="1" x14ac:dyDescent="0.3">
      <c r="B27" s="7" t="s">
        <v>40</v>
      </c>
      <c r="C27" s="195">
        <v>0</v>
      </c>
      <c r="D27" s="196"/>
      <c r="E27" s="203">
        <v>91500801.670000002</v>
      </c>
      <c r="F27" s="203"/>
      <c r="G27" s="204">
        <v>46868504.43</v>
      </c>
      <c r="H27" s="204"/>
      <c r="I27" s="8">
        <f t="shared" si="0"/>
        <v>0.51221960435966962</v>
      </c>
      <c r="J27" s="8" t="str">
        <f t="shared" si="1"/>
        <v/>
      </c>
    </row>
    <row r="28" spans="2:10" ht="24.95" customHeight="1" thickBot="1" x14ac:dyDescent="0.3">
      <c r="B28" s="7" t="s">
        <v>41</v>
      </c>
      <c r="C28" s="195">
        <v>0</v>
      </c>
      <c r="D28" s="196"/>
      <c r="E28" s="205">
        <v>77676255.719999999</v>
      </c>
      <c r="F28" s="205"/>
      <c r="G28" s="205">
        <v>43320849.07</v>
      </c>
      <c r="H28" s="205"/>
      <c r="I28" s="8">
        <f t="shared" si="0"/>
        <v>0.5577103153138443</v>
      </c>
      <c r="J28" s="8" t="str">
        <f t="shared" si="1"/>
        <v/>
      </c>
    </row>
    <row r="29" spans="2:10" ht="24.95" customHeight="1" thickBot="1" x14ac:dyDescent="0.3">
      <c r="B29" s="7" t="s">
        <v>42</v>
      </c>
      <c r="C29" s="195">
        <v>0</v>
      </c>
      <c r="D29" s="196"/>
      <c r="E29" s="197">
        <v>93662364.290000007</v>
      </c>
      <c r="F29" s="197"/>
      <c r="G29" s="198">
        <v>53217328.130000003</v>
      </c>
      <c r="H29" s="198"/>
      <c r="I29" s="89">
        <f>G29/E29</f>
        <v>0.56818262632392069</v>
      </c>
      <c r="J29" s="8" t="str">
        <f t="shared" si="1"/>
        <v/>
      </c>
    </row>
    <row r="30" spans="2:10" ht="24.95" customHeight="1" thickBot="1" x14ac:dyDescent="0.3">
      <c r="B30" s="7" t="s">
        <v>47</v>
      </c>
      <c r="C30" s="195">
        <v>0</v>
      </c>
      <c r="D30" s="196"/>
      <c r="E30" s="199">
        <v>73591396.290000007</v>
      </c>
      <c r="F30" s="200"/>
      <c r="G30" s="201">
        <v>36576612.729999997</v>
      </c>
      <c r="H30" s="202"/>
      <c r="I30" s="8">
        <f t="shared" si="0"/>
        <v>0.49702294797972496</v>
      </c>
      <c r="J30" s="8" t="str">
        <f t="shared" si="1"/>
        <v/>
      </c>
    </row>
    <row r="31" spans="2:10" ht="24.95" customHeight="1" thickBot="1" x14ac:dyDescent="0.3">
      <c r="B31" s="7" t="s">
        <v>5</v>
      </c>
      <c r="C31" s="194">
        <f>SUM(C5:D30)</f>
        <v>785503746.33000004</v>
      </c>
      <c r="D31" s="194"/>
      <c r="E31" s="194">
        <f t="shared" ref="E31" si="2">SUM(E5:F30)</f>
        <v>2558301642.21</v>
      </c>
      <c r="F31" s="194"/>
      <c r="G31" s="194">
        <f t="shared" ref="G31" si="3">SUM(G5:H30)</f>
        <v>1527383621.01</v>
      </c>
      <c r="H31" s="194"/>
      <c r="I31" s="8">
        <f t="shared" si="0"/>
        <v>0.5970303094089261</v>
      </c>
      <c r="J31" s="8">
        <f t="shared" si="1"/>
        <v>1.9444638273797956</v>
      </c>
    </row>
  </sheetData>
  <mergeCells count="88">
    <mergeCell ref="B2:J2"/>
    <mergeCell ref="B3:B4"/>
    <mergeCell ref="C3:D4"/>
    <mergeCell ref="E3:I3"/>
    <mergeCell ref="J3:J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pageMargins left="0" right="0" top="0" bottom="0" header="0" footer="0"/>
  <pageSetup paperSize="9" scale="95" orientation="portrait" horizontalDpi="4294967295" verticalDpi="4294967295" r:id="rId1"/>
  <ignoredErrors>
    <ignoredError sqref="C5:H5" numberStoredAsText="1"/>
    <ignoredError sqref="I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workbookViewId="0">
      <selection activeCell="M5" sqref="M5"/>
    </sheetView>
  </sheetViews>
  <sheetFormatPr defaultRowHeight="15" x14ac:dyDescent="0.25"/>
  <cols>
    <col min="1" max="1" width="3.140625" style="1" customWidth="1"/>
    <col min="2" max="2" width="21.140625" style="1" customWidth="1"/>
    <col min="3" max="3" width="7.42578125" style="1" customWidth="1"/>
    <col min="4" max="5" width="6.85546875" style="1" customWidth="1"/>
    <col min="6" max="6" width="7" style="1" customWidth="1"/>
    <col min="7" max="7" width="8.28515625" style="1" customWidth="1"/>
    <col min="8" max="8" width="11.5703125" style="1" customWidth="1"/>
    <col min="9" max="9" width="6.42578125" style="1" customWidth="1"/>
    <col min="10" max="10" width="5.85546875" style="1" customWidth="1"/>
    <col min="11" max="16384" width="9.140625" style="1"/>
  </cols>
  <sheetData>
    <row r="1" spans="2:10" ht="15.75" thickBot="1" x14ac:dyDescent="0.3"/>
    <row r="2" spans="2:10" ht="30" customHeight="1" thickBot="1" x14ac:dyDescent="0.3">
      <c r="B2" s="39" t="s">
        <v>11</v>
      </c>
      <c r="C2" s="244" t="s">
        <v>12</v>
      </c>
      <c r="D2" s="245"/>
      <c r="E2" s="244" t="s">
        <v>13</v>
      </c>
      <c r="F2" s="245"/>
      <c r="G2" s="244" t="s">
        <v>14</v>
      </c>
      <c r="H2" s="245"/>
      <c r="I2" s="244" t="s">
        <v>5</v>
      </c>
      <c r="J2" s="245"/>
    </row>
    <row r="3" spans="2:10" ht="24.95" customHeight="1" thickBot="1" x14ac:dyDescent="0.3">
      <c r="B3" s="4" t="s">
        <v>45</v>
      </c>
      <c r="C3" s="246">
        <v>6268</v>
      </c>
      <c r="D3" s="247"/>
      <c r="E3" s="246">
        <v>930</v>
      </c>
      <c r="F3" s="247"/>
      <c r="G3" s="246">
        <v>1435</v>
      </c>
      <c r="H3" s="247"/>
      <c r="I3" s="238">
        <f t="shared" ref="I3:I4" si="0">SUM(C3:H3)</f>
        <v>8633</v>
      </c>
      <c r="J3" s="239"/>
    </row>
    <row r="4" spans="2:10" ht="24.95" customHeight="1" thickBot="1" x14ac:dyDescent="0.3">
      <c r="B4" s="5" t="s">
        <v>46</v>
      </c>
      <c r="C4" s="246">
        <v>5955</v>
      </c>
      <c r="D4" s="247"/>
      <c r="E4" s="246">
        <v>2407</v>
      </c>
      <c r="F4" s="247"/>
      <c r="G4" s="246">
        <v>982</v>
      </c>
      <c r="H4" s="247"/>
      <c r="I4" s="238">
        <f t="shared" si="0"/>
        <v>9344</v>
      </c>
      <c r="J4" s="239"/>
    </row>
    <row r="5" spans="2:10" ht="24.95" customHeight="1" thickBot="1" x14ac:dyDescent="0.3">
      <c r="B5" s="6" t="s">
        <v>21</v>
      </c>
      <c r="C5" s="257">
        <v>285</v>
      </c>
      <c r="D5" s="258"/>
      <c r="E5" s="259">
        <v>188</v>
      </c>
      <c r="F5" s="258"/>
      <c r="G5" s="259">
        <v>59</v>
      </c>
      <c r="H5" s="258"/>
      <c r="I5" s="238">
        <f>SUM(C5:H5)</f>
        <v>532</v>
      </c>
      <c r="J5" s="239"/>
    </row>
    <row r="6" spans="2:10" ht="24.95" customHeight="1" thickBot="1" x14ac:dyDescent="0.3">
      <c r="B6" s="6" t="s">
        <v>22</v>
      </c>
      <c r="C6" s="260">
        <v>59</v>
      </c>
      <c r="D6" s="255"/>
      <c r="E6" s="261">
        <v>128</v>
      </c>
      <c r="F6" s="255"/>
      <c r="G6" s="261">
        <v>12</v>
      </c>
      <c r="H6" s="255"/>
      <c r="I6" s="238">
        <f t="shared" ref="I6:I27" si="1">SUM(C6:H6)</f>
        <v>199</v>
      </c>
      <c r="J6" s="239"/>
    </row>
    <row r="7" spans="2:10" ht="24.95" customHeight="1" thickBot="1" x14ac:dyDescent="0.3">
      <c r="B7" s="6" t="s">
        <v>23</v>
      </c>
      <c r="C7" s="242">
        <v>0</v>
      </c>
      <c r="D7" s="243"/>
      <c r="E7" s="242">
        <v>0</v>
      </c>
      <c r="F7" s="243"/>
      <c r="G7" s="242">
        <v>0</v>
      </c>
      <c r="H7" s="243"/>
      <c r="I7" s="238">
        <f t="shared" si="1"/>
        <v>0</v>
      </c>
      <c r="J7" s="239"/>
    </row>
    <row r="8" spans="2:10" ht="24.95" customHeight="1" thickBot="1" x14ac:dyDescent="0.3">
      <c r="B8" s="6" t="s">
        <v>24</v>
      </c>
      <c r="C8" s="242">
        <v>0</v>
      </c>
      <c r="D8" s="243"/>
      <c r="E8" s="242">
        <v>0</v>
      </c>
      <c r="F8" s="243"/>
      <c r="G8" s="242">
        <v>0</v>
      </c>
      <c r="H8" s="243"/>
      <c r="I8" s="238">
        <f t="shared" si="1"/>
        <v>0</v>
      </c>
      <c r="J8" s="239"/>
    </row>
    <row r="9" spans="2:10" ht="24.95" customHeight="1" thickBot="1" x14ac:dyDescent="0.3">
      <c r="B9" s="6" t="s">
        <v>25</v>
      </c>
      <c r="C9" s="254">
        <v>155</v>
      </c>
      <c r="D9" s="255"/>
      <c r="E9" s="256">
        <v>312</v>
      </c>
      <c r="F9" s="255"/>
      <c r="G9" s="256">
        <v>16</v>
      </c>
      <c r="H9" s="255"/>
      <c r="I9" s="238">
        <f t="shared" si="1"/>
        <v>483</v>
      </c>
      <c r="J9" s="239"/>
    </row>
    <row r="10" spans="2:10" ht="24.95" customHeight="1" thickBot="1" x14ac:dyDescent="0.3">
      <c r="B10" s="6" t="s">
        <v>26</v>
      </c>
      <c r="C10" s="254">
        <v>357</v>
      </c>
      <c r="D10" s="255"/>
      <c r="E10" s="256">
        <v>209</v>
      </c>
      <c r="F10" s="255"/>
      <c r="G10" s="256">
        <v>30</v>
      </c>
      <c r="H10" s="255"/>
      <c r="I10" s="238">
        <f t="shared" si="1"/>
        <v>596</v>
      </c>
      <c r="J10" s="239"/>
    </row>
    <row r="11" spans="2:10" ht="24.95" customHeight="1" thickBot="1" x14ac:dyDescent="0.3">
      <c r="B11" s="6" t="s">
        <v>27</v>
      </c>
      <c r="C11" s="242">
        <v>0</v>
      </c>
      <c r="D11" s="243"/>
      <c r="E11" s="242">
        <v>0</v>
      </c>
      <c r="F11" s="243"/>
      <c r="G11" s="242">
        <v>0</v>
      </c>
      <c r="H11" s="243"/>
      <c r="I11" s="238">
        <f t="shared" si="1"/>
        <v>0</v>
      </c>
      <c r="J11" s="239"/>
    </row>
    <row r="12" spans="2:10" ht="24.95" customHeight="1" thickBot="1" x14ac:dyDescent="0.3">
      <c r="B12" s="6" t="s">
        <v>28</v>
      </c>
      <c r="C12" s="242">
        <v>0</v>
      </c>
      <c r="D12" s="243"/>
      <c r="E12" s="242">
        <v>0</v>
      </c>
      <c r="F12" s="243"/>
      <c r="G12" s="242">
        <v>0</v>
      </c>
      <c r="H12" s="243"/>
      <c r="I12" s="238">
        <f t="shared" si="1"/>
        <v>0</v>
      </c>
      <c r="J12" s="239"/>
    </row>
    <row r="13" spans="2:10" ht="24.95" customHeight="1" thickBot="1" x14ac:dyDescent="0.3">
      <c r="B13" s="6" t="s">
        <v>29</v>
      </c>
      <c r="C13" s="254">
        <v>175</v>
      </c>
      <c r="D13" s="255"/>
      <c r="E13" s="256">
        <v>122</v>
      </c>
      <c r="F13" s="255"/>
      <c r="G13" s="256">
        <v>12</v>
      </c>
      <c r="H13" s="255"/>
      <c r="I13" s="238">
        <f t="shared" si="1"/>
        <v>309</v>
      </c>
      <c r="J13" s="239"/>
    </row>
    <row r="14" spans="2:10" ht="24.95" customHeight="1" thickBot="1" x14ac:dyDescent="0.3">
      <c r="B14" s="6" t="s">
        <v>30</v>
      </c>
      <c r="C14" s="254">
        <v>100</v>
      </c>
      <c r="D14" s="255"/>
      <c r="E14" s="256">
        <v>153</v>
      </c>
      <c r="F14" s="255"/>
      <c r="G14" s="256">
        <v>15</v>
      </c>
      <c r="H14" s="255"/>
      <c r="I14" s="238">
        <f t="shared" si="1"/>
        <v>268</v>
      </c>
      <c r="J14" s="239"/>
    </row>
    <row r="15" spans="2:10" ht="24.95" customHeight="1" thickBot="1" x14ac:dyDescent="0.3">
      <c r="B15" s="6" t="s">
        <v>31</v>
      </c>
      <c r="C15" s="254">
        <v>399</v>
      </c>
      <c r="D15" s="255"/>
      <c r="E15" s="256">
        <v>448</v>
      </c>
      <c r="F15" s="255"/>
      <c r="G15" s="256">
        <v>109</v>
      </c>
      <c r="H15" s="255"/>
      <c r="I15" s="238">
        <f t="shared" si="1"/>
        <v>956</v>
      </c>
      <c r="J15" s="239"/>
    </row>
    <row r="16" spans="2:10" ht="24.95" customHeight="1" thickBot="1" x14ac:dyDescent="0.3">
      <c r="B16" s="6" t="s">
        <v>32</v>
      </c>
      <c r="C16" s="242">
        <v>0</v>
      </c>
      <c r="D16" s="243"/>
      <c r="E16" s="242">
        <v>0</v>
      </c>
      <c r="F16" s="243"/>
      <c r="G16" s="242">
        <v>0</v>
      </c>
      <c r="H16" s="243"/>
      <c r="I16" s="238">
        <f t="shared" si="1"/>
        <v>0</v>
      </c>
      <c r="J16" s="239"/>
    </row>
    <row r="17" spans="2:10" ht="24.95" customHeight="1" thickBot="1" x14ac:dyDescent="0.3">
      <c r="B17" s="6" t="s">
        <v>33</v>
      </c>
      <c r="C17" s="254">
        <v>20</v>
      </c>
      <c r="D17" s="255"/>
      <c r="E17" s="256">
        <v>38</v>
      </c>
      <c r="F17" s="255"/>
      <c r="G17" s="256">
        <v>6</v>
      </c>
      <c r="H17" s="255"/>
      <c r="I17" s="238">
        <f t="shared" si="1"/>
        <v>64</v>
      </c>
      <c r="J17" s="239"/>
    </row>
    <row r="18" spans="2:10" ht="24.95" customHeight="1" thickBot="1" x14ac:dyDescent="0.3">
      <c r="B18" s="6" t="s">
        <v>34</v>
      </c>
      <c r="C18" s="242">
        <v>0</v>
      </c>
      <c r="D18" s="243"/>
      <c r="E18" s="242">
        <v>0</v>
      </c>
      <c r="F18" s="243"/>
      <c r="G18" s="242">
        <v>0</v>
      </c>
      <c r="H18" s="243"/>
      <c r="I18" s="238">
        <f t="shared" si="1"/>
        <v>0</v>
      </c>
      <c r="J18" s="239"/>
    </row>
    <row r="19" spans="2:10" ht="24.95" customHeight="1" thickBot="1" x14ac:dyDescent="0.3">
      <c r="B19" s="6" t="s">
        <v>35</v>
      </c>
      <c r="C19" s="254">
        <v>857</v>
      </c>
      <c r="D19" s="255"/>
      <c r="E19" s="256">
        <v>404</v>
      </c>
      <c r="F19" s="255"/>
      <c r="G19" s="256">
        <v>148</v>
      </c>
      <c r="H19" s="255"/>
      <c r="I19" s="238">
        <f t="shared" si="1"/>
        <v>1409</v>
      </c>
      <c r="J19" s="239"/>
    </row>
    <row r="20" spans="2:10" ht="24.95" customHeight="1" thickBot="1" x14ac:dyDescent="0.3">
      <c r="B20" s="6" t="s">
        <v>36</v>
      </c>
      <c r="C20" s="254">
        <v>261</v>
      </c>
      <c r="D20" s="255"/>
      <c r="E20" s="256">
        <v>298</v>
      </c>
      <c r="F20" s="255"/>
      <c r="G20" s="256">
        <v>84</v>
      </c>
      <c r="H20" s="255"/>
      <c r="I20" s="238">
        <f t="shared" si="1"/>
        <v>643</v>
      </c>
      <c r="J20" s="239"/>
    </row>
    <row r="21" spans="2:10" ht="24.95" customHeight="1" thickBot="1" x14ac:dyDescent="0.3">
      <c r="B21" s="6" t="s">
        <v>37</v>
      </c>
      <c r="C21" s="254">
        <v>598</v>
      </c>
      <c r="D21" s="255"/>
      <c r="E21" s="256">
        <v>683</v>
      </c>
      <c r="F21" s="255"/>
      <c r="G21" s="256">
        <v>91</v>
      </c>
      <c r="H21" s="255"/>
      <c r="I21" s="238">
        <f t="shared" si="1"/>
        <v>1372</v>
      </c>
      <c r="J21" s="239"/>
    </row>
    <row r="22" spans="2:10" ht="24.95" customHeight="1" thickBot="1" x14ac:dyDescent="0.3">
      <c r="B22" s="7" t="s">
        <v>38</v>
      </c>
      <c r="C22" s="253">
        <v>752</v>
      </c>
      <c r="D22" s="253"/>
      <c r="E22" s="250">
        <v>705</v>
      </c>
      <c r="F22" s="250"/>
      <c r="G22" s="250">
        <v>311</v>
      </c>
      <c r="H22" s="250"/>
      <c r="I22" s="238">
        <f t="shared" si="1"/>
        <v>1768</v>
      </c>
      <c r="J22" s="239"/>
    </row>
    <row r="23" spans="2:10" ht="24.95" customHeight="1" thickBot="1" x14ac:dyDescent="0.3">
      <c r="B23" s="7" t="s">
        <v>39</v>
      </c>
      <c r="C23" s="250">
        <v>673</v>
      </c>
      <c r="D23" s="250"/>
      <c r="E23" s="250">
        <v>576</v>
      </c>
      <c r="F23" s="250"/>
      <c r="G23" s="250">
        <v>136</v>
      </c>
      <c r="H23" s="250"/>
      <c r="I23" s="238">
        <f t="shared" si="1"/>
        <v>1385</v>
      </c>
      <c r="J23" s="239"/>
    </row>
    <row r="24" spans="2:10" ht="24.95" customHeight="1" thickBot="1" x14ac:dyDescent="0.3">
      <c r="B24" s="7" t="s">
        <v>40</v>
      </c>
      <c r="C24" s="250">
        <v>1421</v>
      </c>
      <c r="D24" s="250"/>
      <c r="E24" s="250">
        <v>1002</v>
      </c>
      <c r="F24" s="250"/>
      <c r="G24" s="250">
        <v>245</v>
      </c>
      <c r="H24" s="250"/>
      <c r="I24" s="238">
        <f t="shared" si="1"/>
        <v>2668</v>
      </c>
      <c r="J24" s="239"/>
    </row>
    <row r="25" spans="2:10" ht="24.95" customHeight="1" thickBot="1" x14ac:dyDescent="0.3">
      <c r="B25" s="7" t="s">
        <v>41</v>
      </c>
      <c r="C25" s="252">
        <v>1775</v>
      </c>
      <c r="D25" s="252"/>
      <c r="E25" s="252">
        <v>639</v>
      </c>
      <c r="F25" s="252"/>
      <c r="G25" s="252">
        <v>193</v>
      </c>
      <c r="H25" s="252"/>
      <c r="I25" s="238">
        <f t="shared" si="1"/>
        <v>2607</v>
      </c>
      <c r="J25" s="239"/>
    </row>
    <row r="26" spans="2:10" ht="24.95" customHeight="1" thickBot="1" x14ac:dyDescent="0.3">
      <c r="B26" s="7" t="s">
        <v>42</v>
      </c>
      <c r="C26" s="250">
        <v>1054</v>
      </c>
      <c r="D26" s="250"/>
      <c r="E26" s="250">
        <v>1141</v>
      </c>
      <c r="F26" s="250"/>
      <c r="G26" s="250">
        <v>229</v>
      </c>
      <c r="H26" s="250"/>
      <c r="I26" s="238">
        <f t="shared" si="1"/>
        <v>2424</v>
      </c>
      <c r="J26" s="239"/>
    </row>
    <row r="27" spans="2:10" ht="24.95" customHeight="1" thickBot="1" x14ac:dyDescent="0.3">
      <c r="B27" s="7" t="s">
        <v>47</v>
      </c>
      <c r="C27" s="251">
        <v>599</v>
      </c>
      <c r="D27" s="251"/>
      <c r="E27" s="251">
        <v>303</v>
      </c>
      <c r="F27" s="251"/>
      <c r="G27" s="251">
        <v>202</v>
      </c>
      <c r="H27" s="251"/>
      <c r="I27" s="238">
        <f t="shared" si="1"/>
        <v>1104</v>
      </c>
      <c r="J27" s="239"/>
    </row>
    <row r="28" spans="2:10" ht="24.95" customHeight="1" thickBot="1" x14ac:dyDescent="0.3">
      <c r="B28" s="7" t="s">
        <v>5</v>
      </c>
      <c r="C28" s="248">
        <f>SUM(C3:C27)</f>
        <v>21763</v>
      </c>
      <c r="D28" s="249"/>
      <c r="E28" s="248">
        <f t="shared" ref="E28" si="2">SUM(E3:E27)</f>
        <v>10686</v>
      </c>
      <c r="F28" s="249"/>
      <c r="G28" s="248">
        <f t="shared" ref="G28" si="3">SUM(G3:G27)</f>
        <v>4315</v>
      </c>
      <c r="H28" s="249"/>
      <c r="I28" s="240">
        <f t="shared" ref="I28" si="4">SUM(C28:H28)</f>
        <v>36764</v>
      </c>
      <c r="J28" s="241"/>
    </row>
    <row r="31" spans="2:10" ht="30.75" customHeight="1" x14ac:dyDescent="0.25"/>
    <row r="33" ht="23.25" customHeight="1" x14ac:dyDescent="0.25"/>
  </sheetData>
  <mergeCells count="108">
    <mergeCell ref="C8:D8"/>
    <mergeCell ref="E8:F8"/>
    <mergeCell ref="G8:H8"/>
    <mergeCell ref="C9:D9"/>
    <mergeCell ref="E9:F9"/>
    <mergeCell ref="G9:H9"/>
    <mergeCell ref="C5:D5"/>
    <mergeCell ref="E5:F5"/>
    <mergeCell ref="G5:H5"/>
    <mergeCell ref="C6:D6"/>
    <mergeCell ref="E6:F6"/>
    <mergeCell ref="G6:H6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8:D28"/>
    <mergeCell ref="E28:F28"/>
    <mergeCell ref="G28:H28"/>
    <mergeCell ref="C26:D26"/>
    <mergeCell ref="E26:F26"/>
    <mergeCell ref="G26:H26"/>
    <mergeCell ref="C27:D27"/>
    <mergeCell ref="E27:F27"/>
    <mergeCell ref="G27:H27"/>
    <mergeCell ref="I5:J5"/>
    <mergeCell ref="I6:J6"/>
    <mergeCell ref="C7:D7"/>
    <mergeCell ref="E7:F7"/>
    <mergeCell ref="G7:H7"/>
    <mergeCell ref="I7:J7"/>
    <mergeCell ref="C2:D2"/>
    <mergeCell ref="E2:F2"/>
    <mergeCell ref="G2:H2"/>
    <mergeCell ref="C3:D3"/>
    <mergeCell ref="E3:F3"/>
    <mergeCell ref="G3:H3"/>
    <mergeCell ref="C4:D4"/>
    <mergeCell ref="E4:F4"/>
    <mergeCell ref="G4:H4"/>
    <mergeCell ref="I2:J2"/>
    <mergeCell ref="I3:J3"/>
    <mergeCell ref="I4:J4"/>
    <mergeCell ref="I14:J14"/>
    <mergeCell ref="I15:J15"/>
    <mergeCell ref="I16:J16"/>
    <mergeCell ref="I17:J17"/>
    <mergeCell ref="I18:J18"/>
    <mergeCell ref="I19:J19"/>
    <mergeCell ref="I8:J8"/>
    <mergeCell ref="I9:J9"/>
    <mergeCell ref="I10:J10"/>
    <mergeCell ref="I11:J11"/>
    <mergeCell ref="I12:J12"/>
    <mergeCell ref="I13:J13"/>
    <mergeCell ref="I26:J26"/>
    <mergeCell ref="I27:J27"/>
    <mergeCell ref="I28:J28"/>
    <mergeCell ref="I20:J20"/>
    <mergeCell ref="I21:J21"/>
    <mergeCell ref="I22:J22"/>
    <mergeCell ref="I23:J23"/>
    <mergeCell ref="I24:J24"/>
    <mergeCell ref="I25:J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workbookViewId="0">
      <selection activeCell="A4" sqref="A4:XFD29"/>
    </sheetView>
  </sheetViews>
  <sheetFormatPr defaultRowHeight="15" x14ac:dyDescent="0.25"/>
  <cols>
    <col min="1" max="1" width="5" style="1" customWidth="1"/>
    <col min="2" max="2" width="22.28515625" style="1" bestFit="1" customWidth="1"/>
    <col min="3" max="3" width="15.140625" style="1" customWidth="1"/>
    <col min="4" max="16384" width="9.140625" style="1"/>
  </cols>
  <sheetData>
    <row r="1" spans="2:10" ht="15.75" thickBot="1" x14ac:dyDescent="0.3"/>
    <row r="2" spans="2:10" ht="22.5" customHeight="1" thickBot="1" x14ac:dyDescent="0.3">
      <c r="B2" s="244" t="s">
        <v>15</v>
      </c>
      <c r="C2" s="245"/>
      <c r="D2" s="245"/>
      <c r="E2" s="245"/>
      <c r="F2" s="245"/>
    </row>
    <row r="3" spans="2:10" ht="15.75" thickBot="1" x14ac:dyDescent="0.3">
      <c r="B3" s="70"/>
      <c r="C3" s="264" t="s">
        <v>48</v>
      </c>
      <c r="D3" s="245"/>
      <c r="E3" s="265" t="s">
        <v>49</v>
      </c>
      <c r="F3" s="245"/>
    </row>
    <row r="4" spans="2:10" ht="20.100000000000001" customHeight="1" thickBot="1" x14ac:dyDescent="0.3">
      <c r="B4" s="73" t="s">
        <v>45</v>
      </c>
      <c r="C4" s="262">
        <v>72272093.939999998</v>
      </c>
      <c r="D4" s="262"/>
      <c r="E4" s="263">
        <v>1218978.08</v>
      </c>
      <c r="F4" s="263"/>
    </row>
    <row r="5" spans="2:10" ht="20.100000000000001" customHeight="1" thickBot="1" x14ac:dyDescent="0.3">
      <c r="B5" s="73" t="s">
        <v>46</v>
      </c>
      <c r="C5" s="262">
        <v>88758598.920000002</v>
      </c>
      <c r="D5" s="262"/>
      <c r="E5" s="263">
        <v>0</v>
      </c>
      <c r="F5" s="263"/>
    </row>
    <row r="6" spans="2:10" ht="20.100000000000001" customHeight="1" thickBot="1" x14ac:dyDescent="0.3">
      <c r="B6" s="74" t="s">
        <v>21</v>
      </c>
      <c r="C6" s="262"/>
      <c r="D6" s="266"/>
      <c r="E6" s="263"/>
      <c r="F6" s="267"/>
    </row>
    <row r="7" spans="2:10" ht="20.100000000000001" customHeight="1" thickBot="1" x14ac:dyDescent="0.3">
      <c r="B7" s="74" t="s">
        <v>22</v>
      </c>
      <c r="C7" s="268"/>
      <c r="D7" s="267"/>
      <c r="E7" s="263"/>
      <c r="F7" s="267"/>
    </row>
    <row r="8" spans="2:10" ht="20.100000000000001" customHeight="1" thickBot="1" x14ac:dyDescent="0.3">
      <c r="B8" s="74" t="s">
        <v>23</v>
      </c>
      <c r="C8" s="268"/>
      <c r="D8" s="267"/>
      <c r="E8" s="263"/>
      <c r="F8" s="267"/>
    </row>
    <row r="9" spans="2:10" ht="20.100000000000001" customHeight="1" thickBot="1" x14ac:dyDescent="0.3">
      <c r="B9" s="74" t="s">
        <v>24</v>
      </c>
      <c r="C9" s="268"/>
      <c r="D9" s="267"/>
      <c r="E9" s="263"/>
      <c r="F9" s="267"/>
    </row>
    <row r="10" spans="2:10" ht="20.100000000000001" customHeight="1" thickBot="1" x14ac:dyDescent="0.3">
      <c r="B10" s="74" t="s">
        <v>25</v>
      </c>
      <c r="C10" s="268"/>
      <c r="D10" s="267"/>
      <c r="E10" s="263"/>
      <c r="F10" s="267"/>
    </row>
    <row r="11" spans="2:10" ht="20.100000000000001" customHeight="1" thickBot="1" x14ac:dyDescent="0.3">
      <c r="B11" s="74" t="s">
        <v>26</v>
      </c>
      <c r="C11" s="269">
        <v>185.18</v>
      </c>
      <c r="D11" s="270"/>
      <c r="E11" s="271">
        <v>0</v>
      </c>
      <c r="F11" s="272"/>
      <c r="J11" s="69"/>
    </row>
    <row r="12" spans="2:10" ht="20.100000000000001" customHeight="1" thickBot="1" x14ac:dyDescent="0.3">
      <c r="B12" s="74" t="s">
        <v>27</v>
      </c>
      <c r="C12" s="268"/>
      <c r="D12" s="267"/>
      <c r="E12" s="263"/>
      <c r="F12" s="267"/>
    </row>
    <row r="13" spans="2:10" ht="20.100000000000001" customHeight="1" thickBot="1" x14ac:dyDescent="0.3">
      <c r="B13" s="74" t="s">
        <v>28</v>
      </c>
      <c r="C13" s="268"/>
      <c r="D13" s="267"/>
      <c r="E13" s="263"/>
      <c r="F13" s="267"/>
    </row>
    <row r="14" spans="2:10" ht="20.100000000000001" customHeight="1" thickBot="1" x14ac:dyDescent="0.3">
      <c r="B14" s="74" t="s">
        <v>29</v>
      </c>
      <c r="C14" s="268"/>
      <c r="D14" s="267"/>
      <c r="E14" s="263"/>
      <c r="F14" s="267"/>
    </row>
    <row r="15" spans="2:10" ht="20.100000000000001" customHeight="1" thickBot="1" x14ac:dyDescent="0.3">
      <c r="B15" s="74" t="s">
        <v>30</v>
      </c>
      <c r="C15" s="268"/>
      <c r="D15" s="267"/>
      <c r="E15" s="263"/>
      <c r="F15" s="267"/>
    </row>
    <row r="16" spans="2:10" ht="20.100000000000001" customHeight="1" thickBot="1" x14ac:dyDescent="0.3">
      <c r="B16" s="74" t="s">
        <v>31</v>
      </c>
      <c r="C16" s="268"/>
      <c r="D16" s="267"/>
      <c r="E16" s="263"/>
      <c r="F16" s="267"/>
    </row>
    <row r="17" spans="2:14" ht="20.100000000000001" customHeight="1" thickBot="1" x14ac:dyDescent="0.3">
      <c r="B17" s="74" t="s">
        <v>32</v>
      </c>
      <c r="C17" s="268"/>
      <c r="D17" s="267"/>
      <c r="E17" s="263"/>
      <c r="F17" s="267"/>
    </row>
    <row r="18" spans="2:14" ht="20.100000000000001" customHeight="1" thickBot="1" x14ac:dyDescent="0.3">
      <c r="B18" s="74" t="s">
        <v>33</v>
      </c>
      <c r="C18" s="273"/>
      <c r="D18" s="274"/>
      <c r="E18" s="263"/>
      <c r="F18" s="267"/>
    </row>
    <row r="19" spans="2:14" ht="20.100000000000001" customHeight="1" thickBot="1" x14ac:dyDescent="0.3">
      <c r="B19" s="74" t="s">
        <v>34</v>
      </c>
      <c r="C19" s="268"/>
      <c r="D19" s="267"/>
      <c r="E19" s="263"/>
      <c r="F19" s="267"/>
      <c r="J19" s="69"/>
    </row>
    <row r="20" spans="2:14" ht="20.100000000000001" customHeight="1" thickBot="1" x14ac:dyDescent="0.3">
      <c r="B20" s="74" t="s">
        <v>35</v>
      </c>
      <c r="C20" s="268"/>
      <c r="D20" s="267"/>
      <c r="E20" s="263"/>
      <c r="F20" s="267"/>
      <c r="H20" s="71"/>
      <c r="N20" s="71"/>
    </row>
    <row r="21" spans="2:14" ht="20.100000000000001" customHeight="1" thickBot="1" x14ac:dyDescent="0.3">
      <c r="B21" s="74" t="s">
        <v>36</v>
      </c>
      <c r="C21" s="268"/>
      <c r="D21" s="267"/>
      <c r="E21" s="263"/>
      <c r="F21" s="267"/>
    </row>
    <row r="22" spans="2:14" ht="20.100000000000001" customHeight="1" thickBot="1" x14ac:dyDescent="0.3">
      <c r="B22" s="74" t="s">
        <v>37</v>
      </c>
      <c r="C22" s="275"/>
      <c r="D22" s="276"/>
      <c r="E22" s="277"/>
      <c r="F22" s="276"/>
    </row>
    <row r="23" spans="2:14" ht="20.100000000000001" customHeight="1" thickBot="1" x14ac:dyDescent="0.3">
      <c r="B23" s="73" t="s">
        <v>38</v>
      </c>
      <c r="C23" s="278"/>
      <c r="D23" s="278"/>
      <c r="E23" s="263"/>
      <c r="F23" s="267"/>
    </row>
    <row r="24" spans="2:14" ht="20.100000000000001" customHeight="1" thickBot="1" x14ac:dyDescent="0.3">
      <c r="B24" s="73" t="s">
        <v>39</v>
      </c>
      <c r="C24" s="279"/>
      <c r="D24" s="279"/>
      <c r="E24" s="280"/>
      <c r="F24" s="280"/>
    </row>
    <row r="25" spans="2:14" ht="20.100000000000001" customHeight="1" thickBot="1" x14ac:dyDescent="0.3">
      <c r="B25" s="73" t="s">
        <v>40</v>
      </c>
      <c r="C25" s="281"/>
      <c r="D25" s="282"/>
      <c r="E25" s="263"/>
      <c r="F25" s="267"/>
    </row>
    <row r="26" spans="2:14" ht="20.100000000000001" customHeight="1" thickBot="1" x14ac:dyDescent="0.3">
      <c r="B26" s="73" t="s">
        <v>41</v>
      </c>
      <c r="C26" s="281"/>
      <c r="D26" s="282"/>
      <c r="E26" s="263"/>
      <c r="F26" s="267"/>
    </row>
    <row r="27" spans="2:14" ht="20.100000000000001" customHeight="1" thickBot="1" x14ac:dyDescent="0.3">
      <c r="B27" s="73" t="s">
        <v>42</v>
      </c>
      <c r="C27" s="283">
        <v>4171080.55</v>
      </c>
      <c r="D27" s="283"/>
      <c r="E27" s="284">
        <v>422.49</v>
      </c>
      <c r="F27" s="284"/>
    </row>
    <row r="28" spans="2:14" ht="20.100000000000001" customHeight="1" thickBot="1" x14ac:dyDescent="0.3">
      <c r="B28" s="73" t="s">
        <v>47</v>
      </c>
      <c r="C28" s="285">
        <v>16364183.1</v>
      </c>
      <c r="D28" s="286"/>
      <c r="E28" s="263">
        <v>0</v>
      </c>
      <c r="F28" s="267"/>
    </row>
    <row r="29" spans="2:14" ht="20.100000000000001" customHeight="1" thickBot="1" x14ac:dyDescent="0.3">
      <c r="B29" s="73" t="s">
        <v>5</v>
      </c>
      <c r="C29" s="287">
        <f>SUM(C4:D28)</f>
        <v>181566141.69000003</v>
      </c>
      <c r="D29" s="288"/>
      <c r="E29" s="287">
        <f>SUM(E4:F28)</f>
        <v>1219400.57</v>
      </c>
      <c r="F29" s="288"/>
    </row>
  </sheetData>
  <mergeCells count="55"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C5:D5"/>
    <mergeCell ref="E5:F5"/>
    <mergeCell ref="B2:F2"/>
    <mergeCell ref="C3:D3"/>
    <mergeCell ref="E3:F3"/>
    <mergeCell ref="C4:D4"/>
    <mergeCell ref="E4:F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"/>
  <sheetViews>
    <sheetView workbookViewId="0">
      <selection activeCell="F5" sqref="F5"/>
    </sheetView>
  </sheetViews>
  <sheetFormatPr defaultRowHeight="15" x14ac:dyDescent="0.25"/>
  <cols>
    <col min="1" max="6" width="9.140625" style="1"/>
    <col min="7" max="7" width="22.85546875" style="1" customWidth="1"/>
    <col min="8" max="8" width="8.42578125" style="1" bestFit="1" customWidth="1"/>
    <col min="9" max="16384" width="9.140625" style="1"/>
  </cols>
  <sheetData>
    <row r="1" spans="2:10" ht="15.75" thickBot="1" x14ac:dyDescent="0.3"/>
    <row r="2" spans="2:10" ht="15.75" thickBot="1" x14ac:dyDescent="0.3">
      <c r="B2" s="296" t="s">
        <v>16</v>
      </c>
      <c r="C2" s="297"/>
      <c r="D2" s="297"/>
      <c r="E2" s="297"/>
      <c r="F2" s="297"/>
      <c r="G2" s="297"/>
      <c r="H2" s="297"/>
      <c r="I2" s="297"/>
      <c r="J2" s="298"/>
    </row>
    <row r="3" spans="2:10" x14ac:dyDescent="0.25">
      <c r="B3" s="299" t="s">
        <v>17</v>
      </c>
      <c r="C3" s="300"/>
      <c r="D3" s="301" t="s">
        <v>18</v>
      </c>
      <c r="E3" s="302"/>
      <c r="F3" s="303" t="s">
        <v>19</v>
      </c>
      <c r="G3" s="303"/>
      <c r="H3" s="40" t="s">
        <v>5</v>
      </c>
      <c r="I3" s="304" t="s">
        <v>20</v>
      </c>
      <c r="J3" s="305"/>
    </row>
    <row r="4" spans="2:10" ht="16.5" thickBot="1" x14ac:dyDescent="0.3">
      <c r="B4" s="289">
        <v>2497</v>
      </c>
      <c r="C4" s="290"/>
      <c r="D4" s="291">
        <v>1832</v>
      </c>
      <c r="E4" s="292"/>
      <c r="F4" s="293">
        <v>713</v>
      </c>
      <c r="G4" s="293"/>
      <c r="H4" s="9">
        <f>SUM(B4:G4)</f>
        <v>5042</v>
      </c>
      <c r="I4" s="294">
        <v>4</v>
      </c>
      <c r="J4" s="295"/>
    </row>
  </sheetData>
  <sheetProtection password="CE28" sheet="1" objects="1" scenarios="1"/>
  <mergeCells count="9">
    <mergeCell ref="B4:C4"/>
    <mergeCell ref="D4:E4"/>
    <mergeCell ref="F4:G4"/>
    <mergeCell ref="I4:J4"/>
    <mergeCell ref="B2:J2"/>
    <mergeCell ref="B3:C3"/>
    <mergeCell ref="D3:E3"/>
    <mergeCell ref="F3:G3"/>
    <mergeCell ref="I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pane ySplit="2" topLeftCell="A3" activePane="bottomLeft" state="frozen"/>
      <selection pane="bottomLeft" activeCell="F17" sqref="F17"/>
    </sheetView>
  </sheetViews>
  <sheetFormatPr defaultRowHeight="15" x14ac:dyDescent="0.25"/>
  <cols>
    <col min="1" max="1" width="3.85546875" style="1" customWidth="1"/>
    <col min="2" max="2" width="25.28515625" style="1" customWidth="1"/>
    <col min="3" max="3" width="18.85546875" style="1" customWidth="1"/>
    <col min="4" max="4" width="21.28515625" style="1" customWidth="1"/>
    <col min="5" max="5" width="18" style="1" customWidth="1"/>
    <col min="6" max="6" width="20.7109375" style="1" customWidth="1"/>
    <col min="7" max="7" width="17.42578125" style="1" customWidth="1"/>
    <col min="8" max="16384" width="9.140625" style="1"/>
  </cols>
  <sheetData>
    <row r="1" spans="2:7" ht="15.75" thickBot="1" x14ac:dyDescent="0.3"/>
    <row r="2" spans="2:7" ht="30" customHeight="1" thickBot="1" x14ac:dyDescent="0.3">
      <c r="B2" s="41" t="s">
        <v>43</v>
      </c>
      <c r="C2" s="42" t="s">
        <v>56</v>
      </c>
      <c r="D2" s="42" t="s">
        <v>57</v>
      </c>
      <c r="E2" s="42" t="s">
        <v>58</v>
      </c>
      <c r="F2" s="42" t="s">
        <v>59</v>
      </c>
      <c r="G2" s="43" t="s">
        <v>5</v>
      </c>
    </row>
    <row r="3" spans="2:7" ht="30" customHeight="1" thickBot="1" x14ac:dyDescent="0.3">
      <c r="B3" s="3" t="s">
        <v>44</v>
      </c>
      <c r="C3" s="46"/>
      <c r="D3" s="46"/>
      <c r="E3" s="46"/>
      <c r="F3" s="47"/>
      <c r="G3" s="48">
        <f>SUM(C3:F3)</f>
        <v>0</v>
      </c>
    </row>
    <row r="4" spans="2:7" ht="30" customHeight="1" thickBot="1" x14ac:dyDescent="0.3">
      <c r="B4" s="4" t="s">
        <v>45</v>
      </c>
      <c r="C4" s="49"/>
      <c r="D4" s="49"/>
      <c r="E4" s="49"/>
      <c r="F4" s="47"/>
      <c r="G4" s="48">
        <f t="shared" ref="G4:G28" si="0">SUM(C4:F4)</f>
        <v>0</v>
      </c>
    </row>
    <row r="5" spans="2:7" ht="30" customHeight="1" thickBot="1" x14ac:dyDescent="0.3">
      <c r="B5" s="5" t="s">
        <v>46</v>
      </c>
      <c r="C5" s="50"/>
      <c r="D5" s="50"/>
      <c r="E5" s="50"/>
      <c r="F5" s="47"/>
      <c r="G5" s="48">
        <f t="shared" si="0"/>
        <v>0</v>
      </c>
    </row>
    <row r="6" spans="2:7" ht="30" customHeight="1" thickBot="1" x14ac:dyDescent="0.3">
      <c r="B6" s="6" t="s">
        <v>21</v>
      </c>
      <c r="C6" s="46"/>
      <c r="D6" s="46"/>
      <c r="E6" s="46"/>
      <c r="F6" s="51"/>
      <c r="G6" s="48">
        <f t="shared" si="0"/>
        <v>0</v>
      </c>
    </row>
    <row r="7" spans="2:7" ht="30" customHeight="1" thickBot="1" x14ac:dyDescent="0.3">
      <c r="B7" s="6" t="s">
        <v>22</v>
      </c>
      <c r="C7" s="46"/>
      <c r="D7" s="46"/>
      <c r="E7" s="46"/>
      <c r="F7" s="51"/>
      <c r="G7" s="48">
        <f t="shared" si="0"/>
        <v>0</v>
      </c>
    </row>
    <row r="8" spans="2:7" ht="30" customHeight="1" thickBot="1" x14ac:dyDescent="0.3">
      <c r="B8" s="6" t="s">
        <v>23</v>
      </c>
      <c r="C8" s="46"/>
      <c r="D8" s="46"/>
      <c r="E8" s="46"/>
      <c r="F8" s="51"/>
      <c r="G8" s="48">
        <f t="shared" si="0"/>
        <v>0</v>
      </c>
    </row>
    <row r="9" spans="2:7" ht="30" customHeight="1" thickBot="1" x14ac:dyDescent="0.3">
      <c r="B9" s="6" t="s">
        <v>24</v>
      </c>
      <c r="C9" s="46"/>
      <c r="D9" s="46"/>
      <c r="E9" s="46"/>
      <c r="F9" s="51"/>
      <c r="G9" s="48">
        <f t="shared" si="0"/>
        <v>0</v>
      </c>
    </row>
    <row r="10" spans="2:7" ht="30" customHeight="1" thickBot="1" x14ac:dyDescent="0.3">
      <c r="B10" s="6" t="s">
        <v>25</v>
      </c>
      <c r="C10" s="46"/>
      <c r="D10" s="46"/>
      <c r="E10" s="46"/>
      <c r="F10" s="51"/>
      <c r="G10" s="48">
        <f t="shared" si="0"/>
        <v>0</v>
      </c>
    </row>
    <row r="11" spans="2:7" ht="30" customHeight="1" thickBot="1" x14ac:dyDescent="0.3">
      <c r="B11" s="6" t="s">
        <v>26</v>
      </c>
      <c r="C11" s="46"/>
      <c r="D11" s="46"/>
      <c r="E11" s="46"/>
      <c r="F11" s="51"/>
      <c r="G11" s="48">
        <f t="shared" si="0"/>
        <v>0</v>
      </c>
    </row>
    <row r="12" spans="2:7" ht="30" customHeight="1" thickBot="1" x14ac:dyDescent="0.3">
      <c r="B12" s="6" t="s">
        <v>27</v>
      </c>
      <c r="C12" s="46"/>
      <c r="D12" s="46"/>
      <c r="E12" s="46"/>
      <c r="F12" s="51"/>
      <c r="G12" s="48">
        <f t="shared" si="0"/>
        <v>0</v>
      </c>
    </row>
    <row r="13" spans="2:7" ht="30" customHeight="1" thickBot="1" x14ac:dyDescent="0.3">
      <c r="B13" s="6" t="s">
        <v>28</v>
      </c>
      <c r="C13" s="46"/>
      <c r="D13" s="46"/>
      <c r="E13" s="46"/>
      <c r="F13" s="51"/>
      <c r="G13" s="48">
        <f t="shared" si="0"/>
        <v>0</v>
      </c>
    </row>
    <row r="14" spans="2:7" ht="30" customHeight="1" thickBot="1" x14ac:dyDescent="0.3">
      <c r="B14" s="6" t="s">
        <v>29</v>
      </c>
      <c r="C14" s="46"/>
      <c r="D14" s="46"/>
      <c r="E14" s="46"/>
      <c r="F14" s="51"/>
      <c r="G14" s="48">
        <f t="shared" si="0"/>
        <v>0</v>
      </c>
    </row>
    <row r="15" spans="2:7" ht="30" customHeight="1" thickBot="1" x14ac:dyDescent="0.3">
      <c r="B15" s="6" t="s">
        <v>30</v>
      </c>
      <c r="C15" s="46"/>
      <c r="D15" s="46"/>
      <c r="E15" s="46"/>
      <c r="F15" s="51"/>
      <c r="G15" s="48">
        <f t="shared" si="0"/>
        <v>0</v>
      </c>
    </row>
    <row r="16" spans="2:7" ht="30" customHeight="1" thickBot="1" x14ac:dyDescent="0.3">
      <c r="B16" s="6" t="s">
        <v>31</v>
      </c>
      <c r="C16" s="46"/>
      <c r="D16" s="46"/>
      <c r="E16" s="46"/>
      <c r="F16" s="51"/>
      <c r="G16" s="48">
        <f t="shared" si="0"/>
        <v>0</v>
      </c>
    </row>
    <row r="17" spans="2:7" ht="30" customHeight="1" thickBot="1" x14ac:dyDescent="0.3">
      <c r="B17" s="6" t="s">
        <v>32</v>
      </c>
      <c r="C17" s="52">
        <v>0</v>
      </c>
      <c r="D17" s="46">
        <v>0</v>
      </c>
      <c r="E17" s="53">
        <v>0</v>
      </c>
      <c r="F17" s="51"/>
      <c r="G17" s="48">
        <f t="shared" si="0"/>
        <v>0</v>
      </c>
    </row>
    <row r="18" spans="2:7" ht="30" customHeight="1" thickBot="1" x14ac:dyDescent="0.3">
      <c r="B18" s="6" t="s">
        <v>33</v>
      </c>
      <c r="C18" s="54"/>
      <c r="D18" s="46"/>
      <c r="E18" s="54"/>
      <c r="F18" s="51"/>
      <c r="G18" s="48">
        <f t="shared" si="0"/>
        <v>0</v>
      </c>
    </row>
    <row r="19" spans="2:7" ht="30" customHeight="1" thickBot="1" x14ac:dyDescent="0.3">
      <c r="B19" s="6" t="s">
        <v>34</v>
      </c>
      <c r="C19" s="46"/>
      <c r="D19" s="46"/>
      <c r="E19" s="46"/>
      <c r="F19" s="51"/>
      <c r="G19" s="48">
        <f t="shared" si="0"/>
        <v>0</v>
      </c>
    </row>
    <row r="20" spans="2:7" ht="30" customHeight="1" thickBot="1" x14ac:dyDescent="0.3">
      <c r="B20" s="6" t="s">
        <v>35</v>
      </c>
      <c r="C20" s="46"/>
      <c r="D20" s="46"/>
      <c r="E20" s="46"/>
      <c r="F20" s="51"/>
      <c r="G20" s="48">
        <f t="shared" si="0"/>
        <v>0</v>
      </c>
    </row>
    <row r="21" spans="2:7" ht="30" customHeight="1" thickBot="1" x14ac:dyDescent="0.3">
      <c r="B21" s="6" t="s">
        <v>36</v>
      </c>
      <c r="C21" s="46"/>
      <c r="D21" s="46"/>
      <c r="E21" s="46"/>
      <c r="F21" s="51"/>
      <c r="G21" s="48">
        <f t="shared" si="0"/>
        <v>0</v>
      </c>
    </row>
    <row r="22" spans="2:7" ht="30" customHeight="1" thickBot="1" x14ac:dyDescent="0.3">
      <c r="B22" s="6" t="s">
        <v>37</v>
      </c>
      <c r="C22" s="55"/>
      <c r="D22" s="56"/>
      <c r="E22" s="57"/>
      <c r="F22" s="51"/>
      <c r="G22" s="48">
        <f t="shared" si="0"/>
        <v>0</v>
      </c>
    </row>
    <row r="23" spans="2:7" ht="30" customHeight="1" thickBot="1" x14ac:dyDescent="0.3">
      <c r="B23" s="7" t="s">
        <v>38</v>
      </c>
      <c r="C23" s="58"/>
      <c r="D23" s="59"/>
      <c r="E23" s="60"/>
      <c r="F23" s="51"/>
      <c r="G23" s="48">
        <f t="shared" si="0"/>
        <v>0</v>
      </c>
    </row>
    <row r="24" spans="2:7" ht="30" customHeight="1" thickBot="1" x14ac:dyDescent="0.3">
      <c r="B24" s="7" t="s">
        <v>39</v>
      </c>
      <c r="C24" s="61"/>
      <c r="D24" s="61"/>
      <c r="E24" s="61"/>
      <c r="F24" s="51"/>
      <c r="G24" s="48">
        <f t="shared" si="0"/>
        <v>0</v>
      </c>
    </row>
    <row r="25" spans="2:7" ht="30" customHeight="1" thickBot="1" x14ac:dyDescent="0.3">
      <c r="B25" s="7" t="s">
        <v>40</v>
      </c>
      <c r="C25" s="62"/>
      <c r="D25" s="61"/>
      <c r="E25" s="61"/>
      <c r="F25" s="51"/>
      <c r="G25" s="48">
        <f t="shared" si="0"/>
        <v>0</v>
      </c>
    </row>
    <row r="26" spans="2:7" ht="30" customHeight="1" thickBot="1" x14ac:dyDescent="0.3">
      <c r="B26" s="7" t="s">
        <v>41</v>
      </c>
      <c r="C26" s="63"/>
      <c r="D26" s="63"/>
      <c r="E26" s="63"/>
      <c r="F26" s="51"/>
      <c r="G26" s="48">
        <f t="shared" si="0"/>
        <v>0</v>
      </c>
    </row>
    <row r="27" spans="2:7" ht="30" customHeight="1" thickBot="1" x14ac:dyDescent="0.3">
      <c r="B27" s="7" t="s">
        <v>42</v>
      </c>
      <c r="C27" s="50"/>
      <c r="D27" s="64"/>
      <c r="E27" s="65"/>
      <c r="F27" s="51"/>
      <c r="G27" s="48">
        <f t="shared" si="0"/>
        <v>0</v>
      </c>
    </row>
    <row r="28" spans="2:7" ht="30" customHeight="1" thickBot="1" x14ac:dyDescent="0.3">
      <c r="B28" s="7" t="s">
        <v>47</v>
      </c>
      <c r="C28" s="50"/>
      <c r="D28" s="64"/>
      <c r="E28" s="65"/>
      <c r="F28" s="51"/>
      <c r="G28" s="48">
        <f t="shared" si="0"/>
        <v>0</v>
      </c>
    </row>
    <row r="29" spans="2:7" ht="30" customHeight="1" thickBot="1" x14ac:dyDescent="0.3">
      <c r="B29" s="44" t="s">
        <v>5</v>
      </c>
      <c r="C29" s="66"/>
      <c r="D29" s="66"/>
      <c r="E29" s="66"/>
      <c r="F29" s="67"/>
      <c r="G29" s="48">
        <f>SUM(G3:G28)</f>
        <v>0</v>
      </c>
    </row>
  </sheetData>
  <pageMargins left="0.39370078740157483" right="0" top="0.39370078740157483" bottom="0" header="0" footer="0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zoomScale="87" zoomScaleNormal="87" workbookViewId="0">
      <pane ySplit="3" topLeftCell="A4" activePane="bottomLeft" state="frozen"/>
      <selection pane="bottomLeft" activeCell="B2" sqref="B2:B3"/>
    </sheetView>
  </sheetViews>
  <sheetFormatPr defaultRowHeight="15" x14ac:dyDescent="0.25"/>
  <cols>
    <col min="1" max="1" width="3.140625" style="1" customWidth="1"/>
    <col min="2" max="2" width="25.85546875" style="1" customWidth="1"/>
    <col min="3" max="3" width="21.85546875" style="1" customWidth="1"/>
    <col min="4" max="4" width="19" style="1" customWidth="1"/>
    <col min="5" max="5" width="19.28515625" style="1" customWidth="1"/>
    <col min="6" max="6" width="17.42578125" style="1" customWidth="1"/>
    <col min="7" max="7" width="20.42578125" style="1" customWidth="1"/>
    <col min="8" max="8" width="17.28515625" style="1" customWidth="1"/>
    <col min="9" max="9" width="15.140625" style="1" customWidth="1"/>
    <col min="10" max="10" width="22" style="1" customWidth="1"/>
    <col min="11" max="16384" width="9.140625" style="1"/>
  </cols>
  <sheetData>
    <row r="1" spans="2:10" ht="15.75" thickBot="1" x14ac:dyDescent="0.3"/>
    <row r="2" spans="2:10" ht="32.25" customHeight="1" thickBot="1" x14ac:dyDescent="0.3">
      <c r="B2" s="306" t="s">
        <v>43</v>
      </c>
      <c r="C2" s="42" t="s">
        <v>67</v>
      </c>
      <c r="D2" s="42" t="s">
        <v>68</v>
      </c>
      <c r="E2" s="42" t="s">
        <v>69</v>
      </c>
      <c r="F2" s="42" t="s">
        <v>70</v>
      </c>
      <c r="G2" s="42" t="s">
        <v>71</v>
      </c>
      <c r="H2" s="42" t="s">
        <v>72</v>
      </c>
      <c r="I2" s="42" t="s">
        <v>73</v>
      </c>
      <c r="J2" s="308" t="s">
        <v>74</v>
      </c>
    </row>
    <row r="3" spans="2:10" ht="33.75" customHeight="1" thickBot="1" x14ac:dyDescent="0.3">
      <c r="B3" s="307"/>
      <c r="C3" s="42" t="s">
        <v>60</v>
      </c>
      <c r="D3" s="42" t="s">
        <v>61</v>
      </c>
      <c r="E3" s="42" t="s">
        <v>62</v>
      </c>
      <c r="F3" s="45" t="s">
        <v>63</v>
      </c>
      <c r="G3" s="45" t="s">
        <v>64</v>
      </c>
      <c r="H3" s="45" t="s">
        <v>65</v>
      </c>
      <c r="I3" s="45" t="s">
        <v>66</v>
      </c>
      <c r="J3" s="309"/>
    </row>
    <row r="4" spans="2:10" ht="32.1" customHeight="1" thickBot="1" x14ac:dyDescent="0.3">
      <c r="B4" s="3" t="s">
        <v>44</v>
      </c>
      <c r="C4" s="83" t="s">
        <v>90</v>
      </c>
      <c r="D4" s="83" t="s">
        <v>91</v>
      </c>
      <c r="E4" s="83" t="s">
        <v>92</v>
      </c>
      <c r="F4" s="83" t="s">
        <v>93</v>
      </c>
      <c r="G4" s="83" t="s">
        <v>94</v>
      </c>
      <c r="H4" s="83" t="s">
        <v>95</v>
      </c>
      <c r="I4" s="76">
        <v>0</v>
      </c>
      <c r="J4" s="75">
        <v>1274266604.76</v>
      </c>
    </row>
    <row r="5" spans="2:10" ht="32.1" customHeight="1" thickBot="1" x14ac:dyDescent="0.3">
      <c r="B5" s="6" t="s">
        <v>21</v>
      </c>
      <c r="C5" s="85">
        <v>12139419.779999999</v>
      </c>
      <c r="D5" s="85">
        <v>1847685.78</v>
      </c>
      <c r="E5" s="85">
        <v>1122189.94</v>
      </c>
      <c r="F5" s="85">
        <v>0</v>
      </c>
      <c r="G5" s="85">
        <v>0</v>
      </c>
      <c r="H5" s="85">
        <v>95685.71</v>
      </c>
      <c r="I5" s="85">
        <v>0</v>
      </c>
      <c r="J5" s="75">
        <f t="shared" ref="J5:J21" si="0">SUM(C5:I5)</f>
        <v>15204981.209999999</v>
      </c>
    </row>
    <row r="6" spans="2:10" ht="32.1" customHeight="1" thickBot="1" x14ac:dyDescent="0.3">
      <c r="B6" s="6" t="s">
        <v>22</v>
      </c>
      <c r="C6" s="92">
        <v>11079417.189999999</v>
      </c>
      <c r="D6" s="92">
        <v>1562775.76</v>
      </c>
      <c r="E6" s="92">
        <v>1429665.04</v>
      </c>
      <c r="F6" s="92">
        <v>0</v>
      </c>
      <c r="G6" s="92">
        <v>374966.8</v>
      </c>
      <c r="H6" s="92">
        <v>149961.13</v>
      </c>
      <c r="I6" s="92">
        <v>0</v>
      </c>
      <c r="J6" s="75">
        <f t="shared" si="0"/>
        <v>14596785.92</v>
      </c>
    </row>
    <row r="7" spans="2:10" ht="32.1" customHeight="1" thickBot="1" x14ac:dyDescent="0.3">
      <c r="B7" s="6" t="s">
        <v>23</v>
      </c>
      <c r="C7" s="76">
        <v>80862050.420000002</v>
      </c>
      <c r="D7" s="76">
        <v>12977123.859999999</v>
      </c>
      <c r="E7" s="76">
        <v>10621212.470000001</v>
      </c>
      <c r="F7" s="76">
        <v>1731659.72</v>
      </c>
      <c r="G7" s="76">
        <v>0</v>
      </c>
      <c r="H7" s="76">
        <v>2577502.35</v>
      </c>
      <c r="I7" s="76">
        <v>0</v>
      </c>
      <c r="J7" s="75">
        <f t="shared" si="0"/>
        <v>108769548.81999999</v>
      </c>
    </row>
    <row r="8" spans="2:10" ht="32.1" customHeight="1" thickBot="1" x14ac:dyDescent="0.3">
      <c r="B8" s="6" t="s">
        <v>24</v>
      </c>
      <c r="C8" s="84">
        <v>51510183.030000001</v>
      </c>
      <c r="D8" s="84">
        <v>8391799.1699999999</v>
      </c>
      <c r="E8" s="84">
        <v>6206205.1699999999</v>
      </c>
      <c r="F8" s="84">
        <v>857245.63</v>
      </c>
      <c r="G8" s="84">
        <v>0</v>
      </c>
      <c r="H8" s="84">
        <v>543436.9</v>
      </c>
      <c r="I8" s="76">
        <v>0</v>
      </c>
      <c r="J8" s="75">
        <f t="shared" si="0"/>
        <v>67508869.900000006</v>
      </c>
    </row>
    <row r="9" spans="2:10" ht="32.1" customHeight="1" thickBot="1" x14ac:dyDescent="0.3">
      <c r="B9" s="6" t="s">
        <v>25</v>
      </c>
      <c r="C9" s="76">
        <v>17136625.91</v>
      </c>
      <c r="D9" s="76">
        <v>2461205.92</v>
      </c>
      <c r="E9" s="76">
        <f>937129.65-(243+58+56.25)</f>
        <v>936772.4</v>
      </c>
      <c r="F9" s="76">
        <v>12000</v>
      </c>
      <c r="G9" s="76">
        <v>67347.16</v>
      </c>
      <c r="H9" s="76">
        <v>0</v>
      </c>
      <c r="I9" s="76">
        <v>0</v>
      </c>
      <c r="J9" s="75">
        <f t="shared" si="0"/>
        <v>20613951.389999997</v>
      </c>
    </row>
    <row r="10" spans="2:10" ht="32.1" customHeight="1" thickBot="1" x14ac:dyDescent="0.3">
      <c r="B10" s="6" t="s">
        <v>26</v>
      </c>
      <c r="C10" s="76">
        <v>18332626.52</v>
      </c>
      <c r="D10" s="86">
        <v>2865115.93</v>
      </c>
      <c r="E10" s="76">
        <v>2112129.42</v>
      </c>
      <c r="F10" s="77">
        <v>733528.85</v>
      </c>
      <c r="G10" s="87">
        <v>0</v>
      </c>
      <c r="H10" s="77">
        <v>172289.44</v>
      </c>
      <c r="I10" s="76">
        <v>0</v>
      </c>
      <c r="J10" s="75">
        <f t="shared" si="0"/>
        <v>24215690.16</v>
      </c>
    </row>
    <row r="11" spans="2:10" ht="32.1" customHeight="1" thickBot="1" x14ac:dyDescent="0.3">
      <c r="B11" s="6" t="s">
        <v>27</v>
      </c>
      <c r="C11" s="76">
        <v>82829298.590000004</v>
      </c>
      <c r="D11" s="76">
        <v>13371301.59</v>
      </c>
      <c r="E11" s="76">
        <v>11219460.359999999</v>
      </c>
      <c r="F11" s="76">
        <v>2804650.85</v>
      </c>
      <c r="G11" s="76">
        <v>0</v>
      </c>
      <c r="H11" s="76">
        <v>691439.66</v>
      </c>
      <c r="I11" s="76">
        <v>0</v>
      </c>
      <c r="J11" s="75">
        <f t="shared" si="0"/>
        <v>110916151.05</v>
      </c>
    </row>
    <row r="12" spans="2:10" ht="32.1" customHeight="1" thickBot="1" x14ac:dyDescent="0.3">
      <c r="B12" s="6" t="s">
        <v>28</v>
      </c>
      <c r="C12" s="76">
        <v>52611331.560000002</v>
      </c>
      <c r="D12" s="76">
        <v>8336113.7300000004</v>
      </c>
      <c r="E12" s="76">
        <v>9124517.2300000004</v>
      </c>
      <c r="F12" s="76">
        <v>0</v>
      </c>
      <c r="G12" s="77">
        <v>1103780.8999999999</v>
      </c>
      <c r="H12" s="76">
        <v>233894.28</v>
      </c>
      <c r="I12" s="76">
        <v>0</v>
      </c>
      <c r="J12" s="75">
        <f t="shared" si="0"/>
        <v>71409637.700000018</v>
      </c>
    </row>
    <row r="13" spans="2:10" ht="32.1" customHeight="1" thickBot="1" x14ac:dyDescent="0.3">
      <c r="B13" s="6" t="s">
        <v>29</v>
      </c>
      <c r="C13" s="76">
        <v>9259047.3599999994</v>
      </c>
      <c r="D13" s="76">
        <v>1442736.51</v>
      </c>
      <c r="E13" s="76">
        <v>944107.23</v>
      </c>
      <c r="F13" s="76">
        <v>0</v>
      </c>
      <c r="G13" s="76">
        <v>0</v>
      </c>
      <c r="H13" s="76">
        <v>107287.46</v>
      </c>
      <c r="I13" s="76">
        <v>0</v>
      </c>
      <c r="J13" s="75">
        <f t="shared" si="0"/>
        <v>11753178.560000001</v>
      </c>
    </row>
    <row r="14" spans="2:10" ht="32.1" customHeight="1" thickBot="1" x14ac:dyDescent="0.3">
      <c r="B14" s="6" t="s">
        <v>30</v>
      </c>
      <c r="C14" s="76">
        <v>10307915.060000001</v>
      </c>
      <c r="D14" s="76">
        <v>1482897.06</v>
      </c>
      <c r="E14" s="76">
        <v>1338221.57</v>
      </c>
      <c r="F14" s="76">
        <v>456244.86</v>
      </c>
      <c r="G14" s="76">
        <v>0</v>
      </c>
      <c r="H14" s="76">
        <v>77295.92</v>
      </c>
      <c r="I14" s="76">
        <v>0</v>
      </c>
      <c r="J14" s="75">
        <f t="shared" si="0"/>
        <v>13662574.470000001</v>
      </c>
    </row>
    <row r="15" spans="2:10" ht="32.1" customHeight="1" thickBot="1" x14ac:dyDescent="0.3">
      <c r="B15" s="6" t="s">
        <v>31</v>
      </c>
      <c r="C15" s="76">
        <v>32051210.800000001</v>
      </c>
      <c r="D15" s="90">
        <v>4628607.4400000004</v>
      </c>
      <c r="E15" s="90">
        <v>2466923.9</v>
      </c>
      <c r="F15" s="91">
        <v>250647.88</v>
      </c>
      <c r="G15" s="76">
        <v>0</v>
      </c>
      <c r="H15" s="78">
        <v>105725.48</v>
      </c>
      <c r="I15" s="76">
        <v>0</v>
      </c>
      <c r="J15" s="75">
        <f t="shared" si="0"/>
        <v>39503115.5</v>
      </c>
    </row>
    <row r="16" spans="2:10" ht="32.1" customHeight="1" thickBot="1" x14ac:dyDescent="0.3">
      <c r="B16" s="6" t="s">
        <v>32</v>
      </c>
      <c r="C16" s="79">
        <v>36007568.700000003</v>
      </c>
      <c r="D16" s="80">
        <v>5152015.3499999996</v>
      </c>
      <c r="E16" s="81">
        <v>3542084.21</v>
      </c>
      <c r="F16" s="80">
        <v>651800.72</v>
      </c>
      <c r="G16" s="80">
        <v>269680.78000000003</v>
      </c>
      <c r="H16" s="80">
        <v>0</v>
      </c>
      <c r="I16" s="82">
        <v>0</v>
      </c>
      <c r="J16" s="75">
        <f t="shared" si="0"/>
        <v>45623149.760000005</v>
      </c>
    </row>
    <row r="17" spans="2:10" ht="32.1" customHeight="1" thickBot="1" x14ac:dyDescent="0.3">
      <c r="B17" s="6" t="s">
        <v>33</v>
      </c>
      <c r="C17" s="76">
        <v>4763485.91</v>
      </c>
      <c r="D17" s="76">
        <v>749600.84</v>
      </c>
      <c r="E17" s="76">
        <v>506972.02</v>
      </c>
      <c r="F17" s="76">
        <v>0</v>
      </c>
      <c r="G17" s="76">
        <v>0</v>
      </c>
      <c r="H17" s="76">
        <v>87107.89</v>
      </c>
      <c r="I17" s="82">
        <v>0</v>
      </c>
      <c r="J17" s="75">
        <f t="shared" si="0"/>
        <v>6107166.6599999992</v>
      </c>
    </row>
    <row r="18" spans="2:10" ht="32.1" customHeight="1" thickBot="1" x14ac:dyDescent="0.3">
      <c r="B18" s="6" t="s">
        <v>34</v>
      </c>
      <c r="C18" s="92">
        <v>84586018.609999999</v>
      </c>
      <c r="D18" s="92">
        <v>13753776.76</v>
      </c>
      <c r="E18" s="92">
        <v>12444266.539999999</v>
      </c>
      <c r="F18" s="92">
        <v>1286756.68</v>
      </c>
      <c r="G18" s="76">
        <v>0</v>
      </c>
      <c r="H18" s="92">
        <v>383531.82</v>
      </c>
      <c r="I18" s="82">
        <v>0</v>
      </c>
      <c r="J18" s="75">
        <f t="shared" si="0"/>
        <v>112454350.41</v>
      </c>
    </row>
    <row r="19" spans="2:10" ht="32.1" customHeight="1" thickBot="1" x14ac:dyDescent="0.3">
      <c r="B19" s="6" t="s">
        <v>35</v>
      </c>
      <c r="C19" s="76">
        <v>40375270.490000002</v>
      </c>
      <c r="D19" s="76">
        <v>5974268.8300000001</v>
      </c>
      <c r="E19" s="76">
        <v>3006361.02</v>
      </c>
      <c r="F19" s="76">
        <v>219086.75</v>
      </c>
      <c r="G19" s="76">
        <v>0</v>
      </c>
      <c r="H19" s="76">
        <v>75528.78</v>
      </c>
      <c r="I19" s="76">
        <v>0</v>
      </c>
      <c r="J19" s="75">
        <f t="shared" si="0"/>
        <v>49650515.870000005</v>
      </c>
    </row>
    <row r="20" spans="2:10" ht="32.1" customHeight="1" thickBot="1" x14ac:dyDescent="0.3">
      <c r="B20" s="6" t="s">
        <v>36</v>
      </c>
      <c r="C20" s="76">
        <v>18949359.579999998</v>
      </c>
      <c r="D20" s="76">
        <v>2998955.43</v>
      </c>
      <c r="E20" s="76">
        <v>1587299.32</v>
      </c>
      <c r="F20" s="76">
        <v>97160.13</v>
      </c>
      <c r="G20" s="76">
        <v>0</v>
      </c>
      <c r="H20" s="76">
        <v>255039.24</v>
      </c>
      <c r="I20" s="76">
        <v>0</v>
      </c>
      <c r="J20" s="75">
        <f t="shared" si="0"/>
        <v>23887813.699999996</v>
      </c>
    </row>
    <row r="21" spans="2:10" ht="32.1" customHeight="1" thickBot="1" x14ac:dyDescent="0.3">
      <c r="B21" s="6" t="s">
        <v>37</v>
      </c>
      <c r="C21" s="76">
        <v>55710900.270000003</v>
      </c>
      <c r="D21" s="76">
        <v>8361396.4900000002</v>
      </c>
      <c r="E21" s="76">
        <v>5713211.4199999999</v>
      </c>
      <c r="F21" s="76">
        <v>2926088.06</v>
      </c>
      <c r="G21" s="76">
        <v>0</v>
      </c>
      <c r="H21" s="76">
        <v>802482.71</v>
      </c>
      <c r="I21" s="76">
        <v>0</v>
      </c>
      <c r="J21" s="75">
        <f t="shared" si="0"/>
        <v>73514078.950000003</v>
      </c>
    </row>
    <row r="22" spans="2:10" ht="32.1" customHeight="1" thickBot="1" x14ac:dyDescent="0.3">
      <c r="B22" s="44" t="s">
        <v>5</v>
      </c>
      <c r="C22" s="88">
        <f>SUM(C5:C21)</f>
        <v>618511729.78000009</v>
      </c>
      <c r="D22" s="88">
        <f t="shared" ref="D22:I22" si="1">SUM(D5:D21)</f>
        <v>96357376.450000018</v>
      </c>
      <c r="E22" s="88">
        <f t="shared" si="1"/>
        <v>74321599.260000005</v>
      </c>
      <c r="F22" s="88">
        <f t="shared" si="1"/>
        <v>12026870.130000003</v>
      </c>
      <c r="G22" s="88">
        <f t="shared" si="1"/>
        <v>1815775.64</v>
      </c>
      <c r="H22" s="88">
        <f t="shared" si="1"/>
        <v>6358208.7700000005</v>
      </c>
      <c r="I22" s="88">
        <f t="shared" si="1"/>
        <v>0</v>
      </c>
      <c r="J22" s="75">
        <f>SUM(J5:J21)</f>
        <v>809391560.03000009</v>
      </c>
    </row>
    <row r="23" spans="2:10" x14ac:dyDescent="0.25">
      <c r="C23" s="72"/>
      <c r="D23" s="72"/>
      <c r="E23" s="72"/>
      <c r="F23" s="72"/>
      <c r="G23" s="72"/>
      <c r="H23" s="72"/>
      <c r="I23" s="72"/>
      <c r="J23" s="72"/>
    </row>
    <row r="24" spans="2:10" x14ac:dyDescent="0.25">
      <c r="C24" s="72"/>
      <c r="D24" s="72"/>
      <c r="E24" s="72"/>
      <c r="F24" s="72"/>
      <c r="G24" s="72"/>
      <c r="H24" s="72"/>
      <c r="I24" s="72"/>
      <c r="J24" s="72"/>
    </row>
  </sheetData>
  <mergeCells count="2">
    <mergeCell ref="B2:B3"/>
    <mergeCell ref="J2:J3"/>
  </mergeCells>
  <pageMargins left="0.39370078740157483" right="0" top="0.39370078740157483" bottom="0" header="0" footer="0"/>
  <pageSetup paperSize="9" scale="75" orientation="landscape" r:id="rId1"/>
  <ignoredErrors>
    <ignoredError sqref="C22:E22 F22:J22" formulaRange="1"/>
    <ignoredError sqref="C4: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YENİ TABLO</vt:lpstr>
      <vt:lpstr>Personel Sayıları</vt:lpstr>
      <vt:lpstr>GELİR-GİDER</vt:lpstr>
      <vt:lpstr>MÜKELLEF SAYILARI</vt:lpstr>
      <vt:lpstr>Red Ve İade</vt:lpstr>
      <vt:lpstr>Davalar</vt:lpstr>
      <vt:lpstr>BÜTÇE GELİRLERİ</vt:lpstr>
      <vt:lpstr>BÜTÇE GİDERLERİ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2019-01-21T05:50:33Z</dcterms:modified>
</cp:coreProperties>
</file>